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6"/>
  </bookViews>
  <sheets>
    <sheet name="Sheet3" sheetId="3" r:id="rId1"/>
  </sheets>
  <calcPr calcId="152511"/>
</workbook>
</file>

<file path=xl/calcChain.xml><?xml version="1.0" encoding="utf-8"?>
<calcChain xmlns="http://schemas.openxmlformats.org/spreadsheetml/2006/main">
  <c r="K86" i="3" l="1"/>
  <c r="J86" i="3"/>
  <c r="H88" i="3"/>
  <c r="G88" i="3"/>
  <c r="H84" i="3"/>
  <c r="G84" i="3"/>
  <c r="H49" i="3"/>
  <c r="G49" i="3"/>
  <c r="AC34" i="3"/>
  <c r="U34" i="3"/>
  <c r="AA40" i="3" l="1"/>
  <c r="Z40" i="3"/>
  <c r="AA24" i="3"/>
  <c r="X24" i="3"/>
  <c r="AC76" i="3" l="1"/>
  <c r="AA76" i="3"/>
  <c r="AA74" i="3"/>
  <c r="V74" i="3"/>
  <c r="AA70" i="3"/>
  <c r="T65" i="3"/>
  <c r="T67" i="3" s="1"/>
  <c r="T69" i="3" s="1"/>
  <c r="T71" i="3" s="1"/>
  <c r="T73" i="3" s="1"/>
  <c r="T75" i="3" s="1"/>
  <c r="T77" i="3" s="1"/>
  <c r="T79" i="3" s="1"/>
  <c r="B84" i="3" s="1"/>
  <c r="T63" i="3"/>
  <c r="T61" i="3"/>
  <c r="T59" i="3"/>
  <c r="T57" i="3"/>
  <c r="T55" i="3"/>
  <c r="Y55" i="3"/>
  <c r="AD33" i="3"/>
  <c r="AD35" i="3" s="1"/>
  <c r="AD37" i="3" s="1"/>
  <c r="U33" i="3"/>
  <c r="U25" i="3"/>
  <c r="U27" i="3" s="1"/>
  <c r="AA30" i="3"/>
  <c r="X30" i="3"/>
  <c r="Z26" i="3"/>
  <c r="W26" i="3"/>
  <c r="W24" i="3"/>
  <c r="AA22" i="3"/>
  <c r="W22" i="3"/>
  <c r="AA18" i="3"/>
  <c r="W18" i="3"/>
  <c r="U11" i="3"/>
  <c r="U13" i="3" s="1"/>
  <c r="AD11" i="3"/>
  <c r="AD13" i="3" s="1"/>
  <c r="AB6" i="3"/>
  <c r="AB7" i="3" s="1"/>
  <c r="X6" i="3"/>
  <c r="AA36" i="3"/>
  <c r="V36" i="3"/>
  <c r="U35" i="3"/>
  <c r="AC10" i="3"/>
  <c r="W10" i="3"/>
  <c r="X8" i="3"/>
  <c r="V8" i="3"/>
  <c r="AE19" i="3"/>
  <c r="AE21" i="3" s="1"/>
  <c r="AE23" i="3" s="1"/>
  <c r="AC7" i="3"/>
  <c r="AA7" i="3"/>
  <c r="Y7" i="3"/>
  <c r="W7" i="3"/>
  <c r="V7" i="3"/>
  <c r="Z4" i="3"/>
  <c r="Z5" i="3" s="1"/>
  <c r="Z7" i="3" s="1"/>
  <c r="X4" i="3"/>
  <c r="X5" i="3" s="1"/>
  <c r="V9" i="3" l="1"/>
  <c r="W9" i="3"/>
  <c r="AA9" i="3"/>
  <c r="X7" i="3"/>
  <c r="X9" i="3" s="1"/>
  <c r="X11" i="3" s="1"/>
  <c r="Z9" i="3"/>
  <c r="AB9" i="3"/>
  <c r="Y9" i="3"/>
  <c r="Y11" i="3" s="1"/>
  <c r="Y13" i="3" s="1"/>
  <c r="Y15" i="3" s="1"/>
  <c r="Y17" i="3" s="1"/>
  <c r="Y19" i="3" s="1"/>
  <c r="Y21" i="3" s="1"/>
  <c r="Y23" i="3" s="1"/>
  <c r="Y25" i="3" s="1"/>
  <c r="Y27" i="3" s="1"/>
  <c r="Y29" i="3" s="1"/>
  <c r="Y31" i="3" s="1"/>
  <c r="Y33" i="3" s="1"/>
  <c r="Y35" i="3" s="1"/>
  <c r="Y37" i="3" s="1"/>
  <c r="Y39" i="3" s="1"/>
  <c r="Y41" i="3" s="1"/>
  <c r="AC9" i="3"/>
  <c r="AC11" i="3" l="1"/>
  <c r="AC13" i="3" s="1"/>
  <c r="AC15" i="3" s="1"/>
  <c r="AC17" i="3" s="1"/>
  <c r="AC19" i="3" s="1"/>
  <c r="AC21" i="3" s="1"/>
  <c r="AC23" i="3" s="1"/>
  <c r="AC25" i="3" s="1"/>
  <c r="AC27" i="3" s="1"/>
  <c r="AC29" i="3" s="1"/>
  <c r="AC31" i="3" s="1"/>
  <c r="Z11" i="3"/>
  <c r="Z13" i="3" s="1"/>
  <c r="Z15" i="3" s="1"/>
  <c r="Z17" i="3" s="1"/>
  <c r="Z19" i="3" s="1"/>
  <c r="Z21" i="3" s="1"/>
  <c r="Z23" i="3" s="1"/>
  <c r="Z25" i="3" s="1"/>
  <c r="Z27" i="3" s="1"/>
  <c r="Z29" i="3" s="1"/>
  <c r="Z31" i="3" s="1"/>
  <c r="W11" i="3"/>
  <c r="W13" i="3" s="1"/>
  <c r="W15" i="3" s="1"/>
  <c r="W17" i="3" s="1"/>
  <c r="W19" i="3" s="1"/>
  <c r="W21" i="3" s="1"/>
  <c r="W23" i="3" s="1"/>
  <c r="W25" i="3" s="1"/>
  <c r="W27" i="3" s="1"/>
  <c r="W29" i="3" s="1"/>
  <c r="W31" i="3" s="1"/>
  <c r="X13" i="3"/>
  <c r="X15" i="3" s="1"/>
  <c r="X17" i="3" s="1"/>
  <c r="X19" i="3" s="1"/>
  <c r="X21" i="3" s="1"/>
  <c r="X23" i="3" s="1"/>
  <c r="X25" i="3" s="1"/>
  <c r="X27" i="3" s="1"/>
  <c r="X29" i="3" s="1"/>
  <c r="X31" i="3" s="1"/>
  <c r="V11" i="3"/>
  <c r="V13" i="3" s="1"/>
  <c r="V15" i="3" s="1"/>
  <c r="V17" i="3" s="1"/>
  <c r="V19" i="3" s="1"/>
  <c r="V21" i="3" s="1"/>
  <c r="V23" i="3" s="1"/>
  <c r="V25" i="3" s="1"/>
  <c r="V27" i="3" s="1"/>
  <c r="V29" i="3" s="1"/>
  <c r="V31" i="3" s="1"/>
  <c r="AB11" i="3"/>
  <c r="AB13" i="3" s="1"/>
  <c r="AB15" i="3" s="1"/>
  <c r="AB17" i="3" s="1"/>
  <c r="AB19" i="3" s="1"/>
  <c r="AB21" i="3" s="1"/>
  <c r="AB23" i="3" s="1"/>
  <c r="AB25" i="3" s="1"/>
  <c r="AB27" i="3" s="1"/>
  <c r="AB29" i="3" s="1"/>
  <c r="AB31" i="3" s="1"/>
  <c r="AA11" i="3"/>
  <c r="AA13" i="3" s="1"/>
  <c r="AA15" i="3" s="1"/>
  <c r="AA17" i="3" s="1"/>
  <c r="AA19" i="3" s="1"/>
  <c r="AA21" i="3" s="1"/>
  <c r="AA23" i="3" s="1"/>
  <c r="AA25" i="3" s="1"/>
  <c r="AA27" i="3" s="1"/>
  <c r="AA29" i="3" s="1"/>
  <c r="AA31" i="3" s="1"/>
  <c r="U37" i="3"/>
  <c r="U39" i="3" s="1"/>
  <c r="U41" i="3" l="1"/>
  <c r="AB33" i="3"/>
  <c r="AB35" i="3" s="1"/>
  <c r="AB37" i="3" s="1"/>
  <c r="AB39" i="3" s="1"/>
  <c r="W33" i="3"/>
  <c r="V33" i="3"/>
  <c r="V35" i="3" s="1"/>
  <c r="V37" i="3" s="1"/>
  <c r="V39" i="3" s="1"/>
  <c r="Z33" i="3"/>
  <c r="AA33" i="3"/>
  <c r="AA35" i="3" s="1"/>
  <c r="AA37" i="3" s="1"/>
  <c r="X33" i="3"/>
  <c r="AC33" i="3"/>
  <c r="AC35" i="3" s="1"/>
  <c r="AC37" i="3" s="1"/>
  <c r="AC39" i="3" s="1"/>
  <c r="U55" i="3" l="1"/>
  <c r="U57" i="3" s="1"/>
  <c r="U59" i="3" s="1"/>
  <c r="U61" i="3" s="1"/>
  <c r="U63" i="3" s="1"/>
  <c r="U65" i="3" s="1"/>
  <c r="U67" i="3" s="1"/>
  <c r="U69" i="3" s="1"/>
  <c r="U71" i="3" s="1"/>
  <c r="U72" i="3" s="1"/>
  <c r="U73" i="3" s="1"/>
  <c r="U75" i="3" s="1"/>
  <c r="U77" i="3" s="1"/>
  <c r="B50" i="3"/>
  <c r="AB41" i="3"/>
  <c r="AC41" i="3"/>
  <c r="V41" i="3"/>
  <c r="AA38" i="3"/>
  <c r="AA39" i="3" s="1"/>
  <c r="AD38" i="3"/>
  <c r="AD39" i="3" s="1"/>
  <c r="X35" i="3"/>
  <c r="X37" i="3" s="1"/>
  <c r="X39" i="3" s="1"/>
  <c r="W35" i="3"/>
  <c r="W37" i="3" s="1"/>
  <c r="W39" i="3" s="1"/>
  <c r="Z35" i="3"/>
  <c r="Z37" i="3" s="1"/>
  <c r="Z39" i="3" s="1"/>
  <c r="B51" i="3" l="1"/>
  <c r="G50" i="3"/>
  <c r="H50" i="3"/>
  <c r="AA72" i="3"/>
  <c r="V55" i="3"/>
  <c r="V57" i="3" s="1"/>
  <c r="V59" i="3" s="1"/>
  <c r="V61" i="3" s="1"/>
  <c r="V63" i="3" s="1"/>
  <c r="V65" i="3" s="1"/>
  <c r="V67" i="3" s="1"/>
  <c r="V69" i="3" s="1"/>
  <c r="V71" i="3" s="1"/>
  <c r="V73" i="3" s="1"/>
  <c r="V75" i="3" s="1"/>
  <c r="V77" i="3" s="1"/>
  <c r="V79" i="3" s="1"/>
  <c r="B86" i="3" s="1"/>
  <c r="B47" i="3"/>
  <c r="AC55" i="3"/>
  <c r="AC57" i="3" s="1"/>
  <c r="AC59" i="3" s="1"/>
  <c r="AC61" i="3" s="1"/>
  <c r="AC63" i="3" s="1"/>
  <c r="AC65" i="3" s="1"/>
  <c r="AC67" i="3" s="1"/>
  <c r="AC69" i="3" s="1"/>
  <c r="AC71" i="3" s="1"/>
  <c r="AC73" i="3" s="1"/>
  <c r="AC75" i="3" s="1"/>
  <c r="AC77" i="3" s="1"/>
  <c r="AC79" i="3" s="1"/>
  <c r="D83" i="3" s="1"/>
  <c r="D45" i="3"/>
  <c r="AB55" i="3"/>
  <c r="AB57" i="3" s="1"/>
  <c r="AB59" i="3" s="1"/>
  <c r="AB61" i="3" s="1"/>
  <c r="AB63" i="3" s="1"/>
  <c r="AB65" i="3" s="1"/>
  <c r="AB67" i="3" s="1"/>
  <c r="AB69" i="3" s="1"/>
  <c r="AB71" i="3" s="1"/>
  <c r="AB73" i="3" s="1"/>
  <c r="AB75" i="3" s="1"/>
  <c r="AB77" i="3" s="1"/>
  <c r="AB79" i="3" s="1"/>
  <c r="D84" i="3" s="1"/>
  <c r="D46" i="3"/>
  <c r="U79" i="3"/>
  <c r="B89" i="3" s="1"/>
  <c r="W41" i="3"/>
  <c r="X41" i="3"/>
  <c r="Z41" i="3"/>
  <c r="AD41" i="3"/>
  <c r="AA41" i="3"/>
  <c r="H47" i="3" l="1"/>
  <c r="G47" i="3"/>
  <c r="H86" i="3"/>
  <c r="G86" i="3"/>
  <c r="B90" i="3"/>
  <c r="G89" i="3"/>
  <c r="H89" i="3"/>
  <c r="J84" i="3"/>
  <c r="K84" i="3"/>
  <c r="J83" i="3"/>
  <c r="K83" i="3"/>
  <c r="G51" i="3"/>
  <c r="H51" i="3"/>
  <c r="J46" i="3"/>
  <c r="K46" i="3"/>
  <c r="J45" i="3"/>
  <c r="K45" i="3"/>
  <c r="W55" i="3"/>
  <c r="W56" i="3" s="1"/>
  <c r="W57" i="3" s="1"/>
  <c r="W59" i="3" s="1"/>
  <c r="W61" i="3" s="1"/>
  <c r="W63" i="3" s="1"/>
  <c r="W65" i="3" s="1"/>
  <c r="W67" i="3" s="1"/>
  <c r="W69" i="3" s="1"/>
  <c r="W71" i="3" s="1"/>
  <c r="W73" i="3" s="1"/>
  <c r="W75" i="3" s="1"/>
  <c r="W77" i="3" s="1"/>
  <c r="B46" i="3"/>
  <c r="X55" i="3"/>
  <c r="X57" i="3" s="1"/>
  <c r="X59" i="3" s="1"/>
  <c r="X61" i="3" s="1"/>
  <c r="X63" i="3" s="1"/>
  <c r="X65" i="3" s="1"/>
  <c r="X67" i="3" s="1"/>
  <c r="X69" i="3" s="1"/>
  <c r="X71" i="3" s="1"/>
  <c r="X73" i="3" s="1"/>
  <c r="X75" i="3" s="1"/>
  <c r="X77" i="3" s="1"/>
  <c r="X79" i="3" s="1"/>
  <c r="B83" i="3" s="1"/>
  <c r="B45" i="3"/>
  <c r="AD55" i="3"/>
  <c r="AD57" i="3" s="1"/>
  <c r="AD59" i="3" s="1"/>
  <c r="AD61" i="3" s="1"/>
  <c r="AD63" i="3" s="1"/>
  <c r="AD65" i="3" s="1"/>
  <c r="AD67" i="3" s="1"/>
  <c r="AD69" i="3" s="1"/>
  <c r="AD71" i="3" s="1"/>
  <c r="AD73" i="3" s="1"/>
  <c r="AD75" i="3" s="1"/>
  <c r="AD77" i="3" s="1"/>
  <c r="D47" i="3"/>
  <c r="D49" i="3"/>
  <c r="Z55" i="3"/>
  <c r="Z57" i="3" s="1"/>
  <c r="Z59" i="3" s="1"/>
  <c r="Z61" i="3" s="1"/>
  <c r="Z63" i="3" s="1"/>
  <c r="Z65" i="3" s="1"/>
  <c r="Z67" i="3" s="1"/>
  <c r="Z69" i="3" s="1"/>
  <c r="Z71" i="3" s="1"/>
  <c r="Z73" i="3" s="1"/>
  <c r="Z75" i="3" s="1"/>
  <c r="Z77" i="3" s="1"/>
  <c r="Z79" i="3" s="1"/>
  <c r="D88" i="3" s="1"/>
  <c r="D50" i="3"/>
  <c r="AA55" i="3"/>
  <c r="J88" i="3" l="1"/>
  <c r="K88" i="3"/>
  <c r="D48" i="3"/>
  <c r="J47" i="3"/>
  <c r="K47" i="3"/>
  <c r="G45" i="3"/>
  <c r="H45" i="3"/>
  <c r="G46" i="3"/>
  <c r="H46" i="3"/>
  <c r="G90" i="3"/>
  <c r="H90" i="3"/>
  <c r="J50" i="3"/>
  <c r="K50" i="3"/>
  <c r="J49" i="3"/>
  <c r="K49" i="3"/>
  <c r="G83" i="3"/>
  <c r="H83" i="3"/>
  <c r="B48" i="3"/>
  <c r="AA56" i="3"/>
  <c r="AA57" i="3" s="1"/>
  <c r="AA59" i="3" s="1"/>
  <c r="AA61" i="3" s="1"/>
  <c r="AA63" i="3" s="1"/>
  <c r="AA65" i="3" s="1"/>
  <c r="AA67" i="3" s="1"/>
  <c r="AA69" i="3" s="1"/>
  <c r="AA71" i="3" s="1"/>
  <c r="AA73" i="3" s="1"/>
  <c r="AA75" i="3" s="1"/>
  <c r="AA77" i="3" s="1"/>
  <c r="D51" i="3"/>
  <c r="W79" i="3"/>
  <c r="B85" i="3" s="1"/>
  <c r="B87" i="3" l="1"/>
  <c r="G85" i="3"/>
  <c r="H85" i="3"/>
  <c r="J48" i="3"/>
  <c r="K48" i="3"/>
  <c r="D52" i="3"/>
  <c r="J51" i="3"/>
  <c r="K51" i="3"/>
  <c r="B52" i="3"/>
  <c r="G48" i="3"/>
  <c r="H48" i="3"/>
  <c r="AD78" i="3"/>
  <c r="AD79" i="3" s="1"/>
  <c r="D85" i="3" s="1"/>
  <c r="AA78" i="3"/>
  <c r="AA79" i="3" s="1"/>
  <c r="D89" i="3" s="1"/>
  <c r="D90" i="3" l="1"/>
  <c r="J89" i="3"/>
  <c r="K89" i="3"/>
  <c r="G52" i="3"/>
  <c r="H52" i="3"/>
  <c r="B91" i="3"/>
  <c r="G87" i="3"/>
  <c r="H87" i="3"/>
  <c r="D87" i="3"/>
  <c r="J85" i="3"/>
  <c r="K85" i="3"/>
  <c r="J52" i="3"/>
  <c r="K52" i="3"/>
  <c r="J87" i="3" l="1"/>
  <c r="K87" i="3"/>
  <c r="J90" i="3"/>
  <c r="K90" i="3"/>
  <c r="D91" i="3"/>
  <c r="G91" i="3"/>
  <c r="H91" i="3"/>
  <c r="J91" i="3" l="1"/>
  <c r="K91" i="3"/>
</calcChain>
</file>

<file path=xl/comments1.xml><?xml version="1.0" encoding="utf-8"?>
<comments xmlns="http://schemas.openxmlformats.org/spreadsheetml/2006/main">
  <authors>
    <author>Author</author>
  </authors>
  <commentList>
    <comment ref="B1" authorId="0" shapeId="0">
      <text>
        <r>
          <rPr>
            <b/>
            <sz val="9"/>
            <color indexed="81"/>
            <rFont val="Tahoma"/>
            <family val="2"/>
          </rPr>
          <t>Day of Birth</t>
        </r>
      </text>
    </comment>
    <comment ref="C1" authorId="0" shapeId="0">
      <text>
        <r>
          <rPr>
            <b/>
            <sz val="9"/>
            <color indexed="81"/>
            <rFont val="Tahoma"/>
            <family val="2"/>
          </rPr>
          <t>last three digits of your roll number</t>
        </r>
      </text>
    </comment>
  </commentList>
</comments>
</file>

<file path=xl/sharedStrings.xml><?xml version="1.0" encoding="utf-8"?>
<sst xmlns="http://schemas.openxmlformats.org/spreadsheetml/2006/main" count="192" uniqueCount="64">
  <si>
    <t>Z</t>
  </si>
  <si>
    <t>Y</t>
  </si>
  <si>
    <t>Capital</t>
  </si>
  <si>
    <t>Cash</t>
  </si>
  <si>
    <t>Inventory</t>
  </si>
  <si>
    <t>Prepaid Rent</t>
  </si>
  <si>
    <t>Fixed Assets</t>
  </si>
  <si>
    <t>Loan</t>
  </si>
  <si>
    <t>Profit</t>
  </si>
  <si>
    <t>Roll No</t>
  </si>
  <si>
    <t>Date</t>
  </si>
  <si>
    <t>Transaction/Event</t>
  </si>
  <si>
    <t>Prepiad Rent</t>
  </si>
  <si>
    <t>Payables</t>
  </si>
  <si>
    <t>Provision for tax</t>
  </si>
  <si>
    <t>Ram starts a trading entity (Ram Traders) with capital Rs "2Z+1" Thousand</t>
  </si>
  <si>
    <t>Position Statement</t>
  </si>
  <si>
    <t>Ram spends Rs 1000 on sales promotion (such as pamphlets, advertisement on local cable network)</t>
  </si>
  <si>
    <t xml:space="preserve">Childhood Classmate Akella Veera Venkata Vijayawada Sitaramanjaneyula Rajasekhara Yarlagadda Venkata Samba Siva Rao, Tennis Superstar Ms. Sania Mirza, IPL Dada Shri Lalit Modi, Badminton Champion Ms. Saina Nehwal, Prime Minister Shri Narendra Modi, Bollywood King Shri Shah Rukh Khan, Chennai-based Indian Super Star Shri Rajinikanth, Bollywood Beauty Ms Anushka Sharma, Delhi Tiger Shri Virat Kohli, Indian National Congress President Ms Sonia Gandhi, XL General Secretary Shri Abhijit Roy and Puratchi Thalaivi Amma Jayalaitha Jayaram jointly launch a massive campaign to promote the health benefits of eating Chilli along with International YOGA DAY (as part of Healthy India Campaign using funds from the Government Budget Allocation) </t>
  </si>
  <si>
    <t>Every day Ram sells some Green Chillies and Red Chillies. Due to the high Demand Ram starts Rationing of Chilly and selling only 1 Kg customer</t>
  </si>
  <si>
    <t>Ram completes reading a book titled "Thought Leaders for the Future     Generation" by Harvard Guru Pankaj Ghemawat. He decides to re-write the    book in Maithili, Hindi and the local tribal language i.e., Santhali</t>
  </si>
  <si>
    <t>Due to high volatility in Chilly prices, Ram gets heart attack. Based on Medical advice, Ram decides to close the shop for the next one week.</t>
  </si>
  <si>
    <t>Ram Traders pays up the interest to Ms Champa (if any). In return, Ms Champa gives Ram a Get Well Soon Greeting Card.</t>
  </si>
  <si>
    <t>Provision for 40% income tax</t>
  </si>
  <si>
    <t>Ram Traders Balance Sheet as on 30 June</t>
  </si>
  <si>
    <t>Assets</t>
  </si>
  <si>
    <t>Amount in Rs.</t>
  </si>
  <si>
    <t>Liabilities</t>
  </si>
  <si>
    <t>Loans</t>
  </si>
  <si>
    <t>Provisions</t>
  </si>
  <si>
    <t>Total Current Assets</t>
  </si>
  <si>
    <t>Total Liabilities and provisions</t>
  </si>
  <si>
    <t>Total Fixed Assets</t>
  </si>
  <si>
    <t>Total Owners Equity</t>
  </si>
  <si>
    <t>Total Assets</t>
  </si>
  <si>
    <t>Total Liabilities and Owners Equity</t>
  </si>
  <si>
    <t>Ram borrows Rs "Y+1" Thousand from Champa (interest will be @ "12"% p.a., payable at the end of the month)</t>
  </si>
  <si>
    <t>Ram takes on hire a "small shop" on a daily rent of Rs "Z+1" per day deposit of Rs "Z+1" hundred)</t>
  </si>
  <si>
    <t xml:space="preserve">Ram purchases "Z+1" Bags of Green Chillies on Credit from Laddu at the rate of Rs "Y+1" per Kilogram (remember 1 green Chilli bag = 40 Kgs) </t>
  </si>
  <si>
    <t xml:space="preserve">Ram Traders CEO Ram while watching “F” TV channel, comes to know of a new combo flavor (some kind of mixture prepared using both sea salt &amp; green chilly) being more popular seasoning these days. Hence the trading entity lends 1 kilo of green chilly to his mother-in-law for doing research to identify the exact mix in this new combo flavor.
</t>
  </si>
  <si>
    <t xml:space="preserve">A customer hits Ram with a Stone (on some petty argument). Ram is injured. Ram Trader’s employee Raju puts 1 Kilogram of green Chilli on the customer’s eyes. Finally, both settle the matter and become good friends by hiring each other.
</t>
  </si>
  <si>
    <t xml:space="preserve">Ram sells 90% of the purchased Green Chilli at a average price of Rs 250 per Kg
Ram sells 90% of the purchased Green Chilli at a average price of Rs 250 per Kg
</t>
  </si>
  <si>
    <t xml:space="preserve">Ram’s wife turns sweet sixty six. He celebrates his wife's Birthday. He gifts her 1 Kg of Green Chilli. His wife goes ecstatic.
</t>
  </si>
  <si>
    <t>Ram knows that his employee Raju has to collect this month’s salary of Rs. 1,000. He finds Raju to be absent that day. Ram decides to pay him on the next working day.</t>
  </si>
  <si>
    <t xml:space="preserve">Ram Traders purchases shop furniture worth Rs “Y + 1” hundred on credit from M/s Arunachal Green Plywood. Delivery of furniture is done on the same day. Ram promises to make payment in 51 days.
</t>
  </si>
  <si>
    <t>Capital maintenance purposes (dividend taken as part of surplus)</t>
  </si>
  <si>
    <t>Opening Balance Sheet</t>
  </si>
  <si>
    <t xml:space="preserve">Ram opens the shop to find all the green chillies being inedible. </t>
  </si>
  <si>
    <t>Receivable</t>
  </si>
  <si>
    <t>Raju quits the firm. Ram settles his dues. He gives Ram a parting kick.</t>
  </si>
  <si>
    <t>Ram bills a client, Dilwali, for Rs. 15,000. The happy customer pays using NEFT online transfer instantly.</t>
  </si>
  <si>
    <t>Ram bills another client, G.O.A.T. Ronaldo, for Rs. 55,000. Ronaldo being busy with world cup football asks him to wait for payment.</t>
  </si>
  <si>
    <t>Ram pays the travel agent Rs. 10,000 on work related travel bills.</t>
  </si>
  <si>
    <t>Dilwali calls Ram and offers to purchase the furniture for Rs. 88 Lakhs. Ram has tears in his eyes.</t>
  </si>
  <si>
    <t>Ram bills another client, M/s Trump Towers, for Rs. 15 Lakhs. They give him a post dated cheque.</t>
  </si>
  <si>
    <t>Take depreciation rate for furniture at 1% per month.</t>
  </si>
  <si>
    <t>Adjustment from the Deposit / Prepaid Rent</t>
  </si>
  <si>
    <t>Adjustment for interest expense and interest payable</t>
  </si>
  <si>
    <t>Ram Traders Balance Sheet as on 31 July</t>
  </si>
  <si>
    <t>Other Financial Assets</t>
  </si>
  <si>
    <t>Range allowed</t>
  </si>
  <si>
    <t>Lower</t>
  </si>
  <si>
    <t>Higher</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</si>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</sst>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13"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0"/>
      <name val="Arial"/>
      <family val="2"/>
    </font>
    <font>
      <b/>
      <sz val="10"/>
      <color rgb="FFFF0000"/>
      <name val="Arial"/>
      <family val="2"/>
    </font>
    <font>
      <sz val="11"/>
      <color rgb="FF0070C0"/>
      <name val="Calibri"/>
      <family val="2"/>
      <scheme val="minor"/>
    </font>
    <font>
      <sz val="10"/>
      <color rgb="FF0070C0"/>
      <name val="Arial"/>
      <family val="2"/>
    </font>
    <font>
      <b/>
      <sz val="16"/>
      <name val="Arial"/>
      <family val="2"/>
    </font>
    <font>
      <b/>
      <sz val="11"/>
      <name val="Arial"/>
      <family val="2"/>
    </font>
    <font>
      <sz val="10"/>
      <name val="Arial"/>
      <family val="2"/>
    </font>
    <font>
      <b/>
      <sz val="12"/>
      <name val="Arial"/>
      <family val="2"/>
    </font>
    <font>
      <b/>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indexed="8"/>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164" fontId="2" fillId="0" borderId="0" applyFont="0" applyFill="0" applyBorder="0" applyAlignment="0" applyProtection="0"/>
  </cellStyleXfs>
  <cellXfs count="65">
    <xf numFmtId="0" fontId="0" fillId="0" borderId="0" xfId="0"/>
    <xf numFmtId="0" fontId="1" fillId="0" borderId="0" xfId="0" applyFont="1"/>
    <xf numFmtId="0" fontId="0" fillId="0" borderId="2" xfId="0" applyBorder="1"/>
    <xf numFmtId="0" fontId="4" fillId="0" borderId="3" xfId="0" applyFont="1" applyBorder="1" applyAlignment="1">
      <alignment horizontal="center"/>
    </xf>
    <xf numFmtId="0" fontId="4" fillId="0" borderId="4" xfId="0" applyFont="1" applyBorder="1" applyAlignment="1">
      <alignment horizontal="center"/>
    </xf>
    <xf numFmtId="0" fontId="0" fillId="3" borderId="0" xfId="0" applyFill="1"/>
    <xf numFmtId="0" fontId="4" fillId="0" borderId="5" xfId="0" applyFont="1" applyBorder="1"/>
    <xf numFmtId="0" fontId="4" fillId="0" borderId="6" xfId="0" applyFont="1" applyBorder="1" applyAlignment="1">
      <alignment horizontal="center"/>
    </xf>
    <xf numFmtId="0" fontId="4" fillId="0" borderId="7" xfId="0" applyFont="1" applyBorder="1" applyAlignment="1">
      <alignment horizontal="center"/>
    </xf>
    <xf numFmtId="0" fontId="4" fillId="0" borderId="0" xfId="0" applyFont="1"/>
    <xf numFmtId="0" fontId="4" fillId="3" borderId="0" xfId="0" applyFont="1" applyFill="1"/>
    <xf numFmtId="0" fontId="5" fillId="2" borderId="0" xfId="0" applyFont="1" applyFill="1"/>
    <xf numFmtId="16" fontId="0" fillId="0" borderId="0" xfId="0" applyNumberFormat="1"/>
    <xf numFmtId="0" fontId="6" fillId="0" borderId="0" xfId="0" applyFont="1"/>
    <xf numFmtId="0" fontId="3" fillId="0" borderId="0" xfId="0" applyFont="1"/>
    <xf numFmtId="16" fontId="6" fillId="0" borderId="0" xfId="0" applyNumberFormat="1" applyFont="1"/>
    <xf numFmtId="0" fontId="6" fillId="3" borderId="0" xfId="0" applyFont="1" applyFill="1"/>
    <xf numFmtId="0" fontId="8" fillId="0" borderId="0" xfId="0" applyFont="1"/>
    <xf numFmtId="0" fontId="9" fillId="0" borderId="1" xfId="0" applyFont="1" applyFill="1" applyBorder="1" applyAlignment="1">
      <alignment horizontal="left"/>
    </xf>
    <xf numFmtId="0" fontId="4" fillId="0" borderId="1" xfId="0" applyFont="1" applyFill="1" applyBorder="1" applyAlignment="1">
      <alignment horizontal="center"/>
    </xf>
    <xf numFmtId="38" fontId="0" fillId="0" borderId="8" xfId="0" applyNumberFormat="1" applyFill="1" applyBorder="1" applyAlignment="1"/>
    <xf numFmtId="0" fontId="0" fillId="0" borderId="8" xfId="0" applyFill="1" applyBorder="1" applyAlignment="1"/>
    <xf numFmtId="0" fontId="0" fillId="0" borderId="9" xfId="0" applyFill="1" applyBorder="1" applyAlignment="1">
      <alignment horizontal="left"/>
    </xf>
    <xf numFmtId="38" fontId="0" fillId="0" borderId="9" xfId="0" applyNumberFormat="1" applyFill="1" applyBorder="1" applyAlignment="1"/>
    <xf numFmtId="0" fontId="0" fillId="0" borderId="9" xfId="0" applyFill="1" applyBorder="1" applyAlignment="1"/>
    <xf numFmtId="0" fontId="10" fillId="0" borderId="9" xfId="0" applyFont="1" applyFill="1" applyBorder="1" applyAlignment="1">
      <alignment horizontal="left"/>
    </xf>
    <xf numFmtId="0" fontId="4" fillId="0" borderId="9" xfId="0" applyFont="1" applyFill="1" applyBorder="1" applyAlignment="1">
      <alignment horizontal="left"/>
    </xf>
    <xf numFmtId="38" fontId="4" fillId="0" borderId="1" xfId="0" applyNumberFormat="1" applyFont="1" applyFill="1" applyBorder="1" applyAlignment="1"/>
    <xf numFmtId="0" fontId="4" fillId="0" borderId="9" xfId="0" applyFont="1" applyFill="1" applyBorder="1" applyAlignment="1"/>
    <xf numFmtId="38" fontId="4" fillId="0" borderId="9" xfId="0" applyNumberFormat="1" applyFont="1" applyFill="1" applyBorder="1" applyAlignment="1"/>
    <xf numFmtId="0" fontId="10" fillId="0" borderId="9" xfId="0" applyFont="1" applyFill="1" applyBorder="1" applyAlignment="1"/>
    <xf numFmtId="38" fontId="10" fillId="0" borderId="9" xfId="0" applyNumberFormat="1" applyFont="1" applyFill="1" applyBorder="1" applyAlignment="1"/>
    <xf numFmtId="0" fontId="11" fillId="0" borderId="10" xfId="0" applyFont="1" applyFill="1" applyBorder="1" applyAlignment="1">
      <alignment horizontal="left"/>
    </xf>
    <xf numFmtId="38" fontId="11" fillId="0" borderId="11" xfId="0" applyNumberFormat="1" applyFont="1" applyFill="1" applyBorder="1" applyAlignment="1"/>
    <xf numFmtId="0" fontId="11" fillId="0" borderId="10" xfId="0" applyFont="1" applyFill="1" applyBorder="1" applyAlignment="1"/>
    <xf numFmtId="0" fontId="11" fillId="0" borderId="0" xfId="0" applyFont="1"/>
    <xf numFmtId="0" fontId="11" fillId="3" borderId="0" xfId="0" applyFont="1" applyFill="1"/>
    <xf numFmtId="0" fontId="3" fillId="2" borderId="0" xfId="0" applyFont="1" applyFill="1"/>
    <xf numFmtId="0" fontId="7" fillId="2" borderId="0" xfId="0" applyFont="1" applyFill="1"/>
    <xf numFmtId="0" fontId="6" fillId="2" borderId="0" xfId="0" applyFont="1" applyFill="1"/>
    <xf numFmtId="38" fontId="0" fillId="2" borderId="8" xfId="0" applyNumberFormat="1" applyFill="1" applyBorder="1" applyAlignment="1"/>
    <xf numFmtId="38" fontId="0" fillId="2" borderId="9" xfId="0" applyNumberFormat="1" applyFill="1" applyBorder="1" applyAlignment="1"/>
    <xf numFmtId="38" fontId="4" fillId="2" borderId="1" xfId="0" applyNumberFormat="1" applyFont="1" applyFill="1" applyBorder="1" applyAlignment="1"/>
    <xf numFmtId="38" fontId="11" fillId="2" borderId="11" xfId="0" applyNumberFormat="1" applyFont="1" applyFill="1" applyBorder="1" applyAlignment="1"/>
    <xf numFmtId="0" fontId="0" fillId="2" borderId="8" xfId="0" applyFill="1" applyBorder="1" applyAlignment="1">
      <alignment horizontal="left"/>
    </xf>
    <xf numFmtId="0" fontId="0" fillId="2" borderId="9" xfId="0" applyFill="1" applyBorder="1" applyAlignment="1"/>
    <xf numFmtId="165" fontId="0" fillId="0" borderId="0" xfId="1" applyNumberFormat="1" applyFont="1"/>
    <xf numFmtId="165" fontId="0" fillId="0" borderId="0" xfId="0" applyNumberFormat="1"/>
    <xf numFmtId="1" fontId="6" fillId="0" borderId="0" xfId="0" applyNumberFormat="1" applyFont="1"/>
    <xf numFmtId="1" fontId="0" fillId="0" borderId="0" xfId="0" applyNumberFormat="1"/>
    <xf numFmtId="0" fontId="0" fillId="2" borderId="9" xfId="0" applyFill="1" applyBorder="1" applyAlignment="1">
      <alignment horizontal="left"/>
    </xf>
    <xf numFmtId="0" fontId="4" fillId="0" borderId="0" xfId="0" applyFont="1" applyFill="1" applyBorder="1" applyAlignment="1">
      <alignment horizontal="center"/>
    </xf>
    <xf numFmtId="38" fontId="0" fillId="0" borderId="0" xfId="0" applyNumberFormat="1" applyFill="1" applyBorder="1" applyAlignment="1"/>
    <xf numFmtId="38" fontId="0" fillId="2" borderId="0" xfId="0" applyNumberFormat="1" applyFill="1" applyBorder="1" applyAlignment="1"/>
    <xf numFmtId="38" fontId="4" fillId="2" borderId="0" xfId="0" applyNumberFormat="1" applyFont="1" applyFill="1" applyBorder="1" applyAlignment="1"/>
    <xf numFmtId="38" fontId="10" fillId="0" borderId="0" xfId="0" applyNumberFormat="1" applyFont="1" applyFill="1" applyBorder="1" applyAlignment="1"/>
    <xf numFmtId="38" fontId="4" fillId="0" borderId="0" xfId="0" applyNumberFormat="1" applyFont="1" applyFill="1" applyBorder="1" applyAlignment="1"/>
    <xf numFmtId="38" fontId="11" fillId="2" borderId="0" xfId="0" applyNumberFormat="1" applyFont="1" applyFill="1" applyBorder="1" applyAlignment="1"/>
    <xf numFmtId="0" fontId="0" fillId="0" borderId="8" xfId="0" applyFill="1" applyBorder="1" applyAlignment="1">
      <alignment horizontal="left"/>
    </xf>
    <xf numFmtId="0" fontId="1" fillId="0" borderId="0" xfId="0" applyFont="1" applyFill="1"/>
    <xf numFmtId="0" fontId="0" fillId="0" borderId="0" xfId="0" applyFill="1"/>
    <xf numFmtId="16" fontId="0" fillId="0" borderId="0" xfId="0" applyNumberFormat="1" applyFill="1"/>
    <xf numFmtId="0" fontId="6" fillId="0" borderId="0" xfId="0" applyFont="1" applyFill="1"/>
    <xf numFmtId="0" fontId="8" fillId="0" borderId="0" xfId="0" applyFont="1" applyFill="1"/>
    <xf numFmtId="38" fontId="1" fillId="4" borderId="8" xfId="0" applyNumberFormat="1" applyFont="1" applyFill="1" applyBorder="1" applyAlignment="1"/>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2"/>
  <sheetViews>
    <sheetView tabSelected="1" topLeftCell="A48" zoomScale="120" zoomScaleNormal="120" workbookViewId="0">
      <selection activeCell="C42" sqref="C42"/>
    </sheetView>
  </sheetViews>
  <sheetFormatPr defaultColWidth="6.6640625" defaultRowHeight="14.4" x14ac:dyDescent="0.3"/>
  <cols>
    <col min="1" max="1" width="23.5546875" customWidth="1"/>
    <col min="2" max="2" width="15.33203125" customWidth="1"/>
    <col min="3" max="3" width="31.88671875" customWidth="1"/>
    <col min="4" max="4" width="14" customWidth="1"/>
    <col min="5" max="5" width="12.109375" customWidth="1"/>
    <col min="6" max="14" width="14" customWidth="1"/>
    <col min="15" max="19" width="6.6640625" customWidth="1"/>
    <col min="20" max="20" width="11.109375" bestFit="1" customWidth="1"/>
    <col min="21" max="21" width="12.33203125" bestFit="1" customWidth="1"/>
    <col min="22" max="22" width="12.88671875" bestFit="1" customWidth="1"/>
    <col min="23" max="23" width="9.44140625" bestFit="1" customWidth="1"/>
    <col min="24" max="24" width="10" bestFit="1" customWidth="1"/>
    <col min="25" max="25" width="1.109375" style="5" customWidth="1"/>
    <col min="26" max="26" width="9" bestFit="1" customWidth="1"/>
    <col min="27" max="27" width="10" bestFit="1" customWidth="1"/>
    <col min="28" max="28" width="7.44140625" bestFit="1" customWidth="1"/>
    <col min="29" max="29" width="9.33203125" bestFit="1" customWidth="1"/>
    <col min="30" max="30" width="16" bestFit="1" customWidth="1"/>
    <col min="267" max="267" width="20" customWidth="1"/>
    <col min="268" max="268" width="15.33203125" customWidth="1"/>
    <col min="269" max="269" width="31.88671875" customWidth="1"/>
    <col min="270" max="270" width="14" customWidth="1"/>
    <col min="271" max="276" width="0" hidden="1" customWidth="1"/>
    <col min="277" max="279" width="6.6640625" customWidth="1"/>
    <col min="280" max="280" width="7.33203125" customWidth="1"/>
    <col min="281" max="281" width="1.109375" customWidth="1"/>
    <col min="523" max="523" width="20" customWidth="1"/>
    <col min="524" max="524" width="15.33203125" customWidth="1"/>
    <col min="525" max="525" width="31.88671875" customWidth="1"/>
    <col min="526" max="526" width="14" customWidth="1"/>
    <col min="527" max="532" width="0" hidden="1" customWidth="1"/>
    <col min="533" max="535" width="6.6640625" customWidth="1"/>
    <col min="536" max="536" width="7.33203125" customWidth="1"/>
    <col min="537" max="537" width="1.109375" customWidth="1"/>
    <col min="779" max="779" width="20" customWidth="1"/>
    <col min="780" max="780" width="15.33203125" customWidth="1"/>
    <col min="781" max="781" width="31.88671875" customWidth="1"/>
    <col min="782" max="782" width="14" customWidth="1"/>
    <col min="783" max="788" width="0" hidden="1" customWidth="1"/>
    <col min="789" max="791" width="6.6640625" customWidth="1"/>
    <col min="792" max="792" width="7.33203125" customWidth="1"/>
    <col min="793" max="793" width="1.109375" customWidth="1"/>
    <col min="1035" max="1035" width="20" customWidth="1"/>
    <col min="1036" max="1036" width="15.33203125" customWidth="1"/>
    <col min="1037" max="1037" width="31.88671875" customWidth="1"/>
    <col min="1038" max="1038" width="14" customWidth="1"/>
    <col min="1039" max="1044" width="0" hidden="1" customWidth="1"/>
    <col min="1045" max="1047" width="6.6640625" customWidth="1"/>
    <col min="1048" max="1048" width="7.33203125" customWidth="1"/>
    <col min="1049" max="1049" width="1.109375" customWidth="1"/>
    <col min="1291" max="1291" width="20" customWidth="1"/>
    <col min="1292" max="1292" width="15.33203125" customWidth="1"/>
    <col min="1293" max="1293" width="31.88671875" customWidth="1"/>
    <col min="1294" max="1294" width="14" customWidth="1"/>
    <col min="1295" max="1300" width="0" hidden="1" customWidth="1"/>
    <col min="1301" max="1303" width="6.6640625" customWidth="1"/>
    <col min="1304" max="1304" width="7.33203125" customWidth="1"/>
    <col min="1305" max="1305" width="1.109375" customWidth="1"/>
    <col min="1547" max="1547" width="20" customWidth="1"/>
    <col min="1548" max="1548" width="15.33203125" customWidth="1"/>
    <col min="1549" max="1549" width="31.88671875" customWidth="1"/>
    <col min="1550" max="1550" width="14" customWidth="1"/>
    <col min="1551" max="1556" width="0" hidden="1" customWidth="1"/>
    <col min="1557" max="1559" width="6.6640625" customWidth="1"/>
    <col min="1560" max="1560" width="7.33203125" customWidth="1"/>
    <col min="1561" max="1561" width="1.109375" customWidth="1"/>
    <col min="1803" max="1803" width="20" customWidth="1"/>
    <col min="1804" max="1804" width="15.33203125" customWidth="1"/>
    <col min="1805" max="1805" width="31.88671875" customWidth="1"/>
    <col min="1806" max="1806" width="14" customWidth="1"/>
    <col min="1807" max="1812" width="0" hidden="1" customWidth="1"/>
    <col min="1813" max="1815" width="6.6640625" customWidth="1"/>
    <col min="1816" max="1816" width="7.33203125" customWidth="1"/>
    <col min="1817" max="1817" width="1.109375" customWidth="1"/>
    <col min="2059" max="2059" width="20" customWidth="1"/>
    <col min="2060" max="2060" width="15.33203125" customWidth="1"/>
    <col min="2061" max="2061" width="31.88671875" customWidth="1"/>
    <col min="2062" max="2062" width="14" customWidth="1"/>
    <col min="2063" max="2068" width="0" hidden="1" customWidth="1"/>
    <col min="2069" max="2071" width="6.6640625" customWidth="1"/>
    <col min="2072" max="2072" width="7.33203125" customWidth="1"/>
    <col min="2073" max="2073" width="1.109375" customWidth="1"/>
    <col min="2315" max="2315" width="20" customWidth="1"/>
    <col min="2316" max="2316" width="15.33203125" customWidth="1"/>
    <col min="2317" max="2317" width="31.88671875" customWidth="1"/>
    <col min="2318" max="2318" width="14" customWidth="1"/>
    <col min="2319" max="2324" width="0" hidden="1" customWidth="1"/>
    <col min="2325" max="2327" width="6.6640625" customWidth="1"/>
    <col min="2328" max="2328" width="7.33203125" customWidth="1"/>
    <col min="2329" max="2329" width="1.109375" customWidth="1"/>
    <col min="2571" max="2571" width="20" customWidth="1"/>
    <col min="2572" max="2572" width="15.33203125" customWidth="1"/>
    <col min="2573" max="2573" width="31.88671875" customWidth="1"/>
    <col min="2574" max="2574" width="14" customWidth="1"/>
    <col min="2575" max="2580" width="0" hidden="1" customWidth="1"/>
    <col min="2581" max="2583" width="6.6640625" customWidth="1"/>
    <col min="2584" max="2584" width="7.33203125" customWidth="1"/>
    <col min="2585" max="2585" width="1.109375" customWidth="1"/>
    <col min="2827" max="2827" width="20" customWidth="1"/>
    <col min="2828" max="2828" width="15.33203125" customWidth="1"/>
    <col min="2829" max="2829" width="31.88671875" customWidth="1"/>
    <col min="2830" max="2830" width="14" customWidth="1"/>
    <col min="2831" max="2836" width="0" hidden="1" customWidth="1"/>
    <col min="2837" max="2839" width="6.6640625" customWidth="1"/>
    <col min="2840" max="2840" width="7.33203125" customWidth="1"/>
    <col min="2841" max="2841" width="1.109375" customWidth="1"/>
    <col min="3083" max="3083" width="20" customWidth="1"/>
    <col min="3084" max="3084" width="15.33203125" customWidth="1"/>
    <col min="3085" max="3085" width="31.88671875" customWidth="1"/>
    <col min="3086" max="3086" width="14" customWidth="1"/>
    <col min="3087" max="3092" width="0" hidden="1" customWidth="1"/>
    <col min="3093" max="3095" width="6.6640625" customWidth="1"/>
    <col min="3096" max="3096" width="7.33203125" customWidth="1"/>
    <col min="3097" max="3097" width="1.109375" customWidth="1"/>
    <col min="3339" max="3339" width="20" customWidth="1"/>
    <col min="3340" max="3340" width="15.33203125" customWidth="1"/>
    <col min="3341" max="3341" width="31.88671875" customWidth="1"/>
    <col min="3342" max="3342" width="14" customWidth="1"/>
    <col min="3343" max="3348" width="0" hidden="1" customWidth="1"/>
    <col min="3349" max="3351" width="6.6640625" customWidth="1"/>
    <col min="3352" max="3352" width="7.33203125" customWidth="1"/>
    <col min="3353" max="3353" width="1.109375" customWidth="1"/>
    <col min="3595" max="3595" width="20" customWidth="1"/>
    <col min="3596" max="3596" width="15.33203125" customWidth="1"/>
    <col min="3597" max="3597" width="31.88671875" customWidth="1"/>
    <col min="3598" max="3598" width="14" customWidth="1"/>
    <col min="3599" max="3604" width="0" hidden="1" customWidth="1"/>
    <col min="3605" max="3607" width="6.6640625" customWidth="1"/>
    <col min="3608" max="3608" width="7.33203125" customWidth="1"/>
    <col min="3609" max="3609" width="1.109375" customWidth="1"/>
    <col min="3851" max="3851" width="20" customWidth="1"/>
    <col min="3852" max="3852" width="15.33203125" customWidth="1"/>
    <col min="3853" max="3853" width="31.88671875" customWidth="1"/>
    <col min="3854" max="3854" width="14" customWidth="1"/>
    <col min="3855" max="3860" width="0" hidden="1" customWidth="1"/>
    <col min="3861" max="3863" width="6.6640625" customWidth="1"/>
    <col min="3864" max="3864" width="7.33203125" customWidth="1"/>
    <col min="3865" max="3865" width="1.109375" customWidth="1"/>
    <col min="4107" max="4107" width="20" customWidth="1"/>
    <col min="4108" max="4108" width="15.33203125" customWidth="1"/>
    <col min="4109" max="4109" width="31.88671875" customWidth="1"/>
    <col min="4110" max="4110" width="14" customWidth="1"/>
    <col min="4111" max="4116" width="0" hidden="1" customWidth="1"/>
    <col min="4117" max="4119" width="6.6640625" customWidth="1"/>
    <col min="4120" max="4120" width="7.33203125" customWidth="1"/>
    <col min="4121" max="4121" width="1.109375" customWidth="1"/>
    <col min="4363" max="4363" width="20" customWidth="1"/>
    <col min="4364" max="4364" width="15.33203125" customWidth="1"/>
    <col min="4365" max="4365" width="31.88671875" customWidth="1"/>
    <col min="4366" max="4366" width="14" customWidth="1"/>
    <col min="4367" max="4372" width="0" hidden="1" customWidth="1"/>
    <col min="4373" max="4375" width="6.6640625" customWidth="1"/>
    <col min="4376" max="4376" width="7.33203125" customWidth="1"/>
    <col min="4377" max="4377" width="1.109375" customWidth="1"/>
    <col min="4619" max="4619" width="20" customWidth="1"/>
    <col min="4620" max="4620" width="15.33203125" customWidth="1"/>
    <col min="4621" max="4621" width="31.88671875" customWidth="1"/>
    <col min="4622" max="4622" width="14" customWidth="1"/>
    <col min="4623" max="4628" width="0" hidden="1" customWidth="1"/>
    <col min="4629" max="4631" width="6.6640625" customWidth="1"/>
    <col min="4632" max="4632" width="7.33203125" customWidth="1"/>
    <col min="4633" max="4633" width="1.109375" customWidth="1"/>
    <col min="4875" max="4875" width="20" customWidth="1"/>
    <col min="4876" max="4876" width="15.33203125" customWidth="1"/>
    <col min="4877" max="4877" width="31.88671875" customWidth="1"/>
    <col min="4878" max="4878" width="14" customWidth="1"/>
    <col min="4879" max="4884" width="0" hidden="1" customWidth="1"/>
    <col min="4885" max="4887" width="6.6640625" customWidth="1"/>
    <col min="4888" max="4888" width="7.33203125" customWidth="1"/>
    <col min="4889" max="4889" width="1.109375" customWidth="1"/>
    <col min="5131" max="5131" width="20" customWidth="1"/>
    <col min="5132" max="5132" width="15.33203125" customWidth="1"/>
    <col min="5133" max="5133" width="31.88671875" customWidth="1"/>
    <col min="5134" max="5134" width="14" customWidth="1"/>
    <col min="5135" max="5140" width="0" hidden="1" customWidth="1"/>
    <col min="5141" max="5143" width="6.6640625" customWidth="1"/>
    <col min="5144" max="5144" width="7.33203125" customWidth="1"/>
    <col min="5145" max="5145" width="1.109375" customWidth="1"/>
    <col min="5387" max="5387" width="20" customWidth="1"/>
    <col min="5388" max="5388" width="15.33203125" customWidth="1"/>
    <col min="5389" max="5389" width="31.88671875" customWidth="1"/>
    <col min="5390" max="5390" width="14" customWidth="1"/>
    <col min="5391" max="5396" width="0" hidden="1" customWidth="1"/>
    <col min="5397" max="5399" width="6.6640625" customWidth="1"/>
    <col min="5400" max="5400" width="7.33203125" customWidth="1"/>
    <col min="5401" max="5401" width="1.109375" customWidth="1"/>
    <col min="5643" max="5643" width="20" customWidth="1"/>
    <col min="5644" max="5644" width="15.33203125" customWidth="1"/>
    <col min="5645" max="5645" width="31.88671875" customWidth="1"/>
    <col min="5646" max="5646" width="14" customWidth="1"/>
    <col min="5647" max="5652" width="0" hidden="1" customWidth="1"/>
    <col min="5653" max="5655" width="6.6640625" customWidth="1"/>
    <col min="5656" max="5656" width="7.33203125" customWidth="1"/>
    <col min="5657" max="5657" width="1.109375" customWidth="1"/>
    <col min="5899" max="5899" width="20" customWidth="1"/>
    <col min="5900" max="5900" width="15.33203125" customWidth="1"/>
    <col min="5901" max="5901" width="31.88671875" customWidth="1"/>
    <col min="5902" max="5902" width="14" customWidth="1"/>
    <col min="5903" max="5908" width="0" hidden="1" customWidth="1"/>
    <col min="5909" max="5911" width="6.6640625" customWidth="1"/>
    <col min="5912" max="5912" width="7.33203125" customWidth="1"/>
    <col min="5913" max="5913" width="1.109375" customWidth="1"/>
    <col min="6155" max="6155" width="20" customWidth="1"/>
    <col min="6156" max="6156" width="15.33203125" customWidth="1"/>
    <col min="6157" max="6157" width="31.88671875" customWidth="1"/>
    <col min="6158" max="6158" width="14" customWidth="1"/>
    <col min="6159" max="6164" width="0" hidden="1" customWidth="1"/>
    <col min="6165" max="6167" width="6.6640625" customWidth="1"/>
    <col min="6168" max="6168" width="7.33203125" customWidth="1"/>
    <col min="6169" max="6169" width="1.109375" customWidth="1"/>
    <col min="6411" max="6411" width="20" customWidth="1"/>
    <col min="6412" max="6412" width="15.33203125" customWidth="1"/>
    <col min="6413" max="6413" width="31.88671875" customWidth="1"/>
    <col min="6414" max="6414" width="14" customWidth="1"/>
    <col min="6415" max="6420" width="0" hidden="1" customWidth="1"/>
    <col min="6421" max="6423" width="6.6640625" customWidth="1"/>
    <col min="6424" max="6424" width="7.33203125" customWidth="1"/>
    <col min="6425" max="6425" width="1.109375" customWidth="1"/>
    <col min="6667" max="6667" width="20" customWidth="1"/>
    <col min="6668" max="6668" width="15.33203125" customWidth="1"/>
    <col min="6669" max="6669" width="31.88671875" customWidth="1"/>
    <col min="6670" max="6670" width="14" customWidth="1"/>
    <col min="6671" max="6676" width="0" hidden="1" customWidth="1"/>
    <col min="6677" max="6679" width="6.6640625" customWidth="1"/>
    <col min="6680" max="6680" width="7.33203125" customWidth="1"/>
    <col min="6681" max="6681" width="1.109375" customWidth="1"/>
    <col min="6923" max="6923" width="20" customWidth="1"/>
    <col min="6924" max="6924" width="15.33203125" customWidth="1"/>
    <col min="6925" max="6925" width="31.88671875" customWidth="1"/>
    <col min="6926" max="6926" width="14" customWidth="1"/>
    <col min="6927" max="6932" width="0" hidden="1" customWidth="1"/>
    <col min="6933" max="6935" width="6.6640625" customWidth="1"/>
    <col min="6936" max="6936" width="7.33203125" customWidth="1"/>
    <col min="6937" max="6937" width="1.109375" customWidth="1"/>
    <col min="7179" max="7179" width="20" customWidth="1"/>
    <col min="7180" max="7180" width="15.33203125" customWidth="1"/>
    <col min="7181" max="7181" width="31.88671875" customWidth="1"/>
    <col min="7182" max="7182" width="14" customWidth="1"/>
    <col min="7183" max="7188" width="0" hidden="1" customWidth="1"/>
    <col min="7189" max="7191" width="6.6640625" customWidth="1"/>
    <col min="7192" max="7192" width="7.33203125" customWidth="1"/>
    <col min="7193" max="7193" width="1.109375" customWidth="1"/>
    <col min="7435" max="7435" width="20" customWidth="1"/>
    <col min="7436" max="7436" width="15.33203125" customWidth="1"/>
    <col min="7437" max="7437" width="31.88671875" customWidth="1"/>
    <col min="7438" max="7438" width="14" customWidth="1"/>
    <col min="7439" max="7444" width="0" hidden="1" customWidth="1"/>
    <col min="7445" max="7447" width="6.6640625" customWidth="1"/>
    <col min="7448" max="7448" width="7.33203125" customWidth="1"/>
    <col min="7449" max="7449" width="1.109375" customWidth="1"/>
    <col min="7691" max="7691" width="20" customWidth="1"/>
    <col min="7692" max="7692" width="15.33203125" customWidth="1"/>
    <col min="7693" max="7693" width="31.88671875" customWidth="1"/>
    <col min="7694" max="7694" width="14" customWidth="1"/>
    <col min="7695" max="7700" width="0" hidden="1" customWidth="1"/>
    <col min="7701" max="7703" width="6.6640625" customWidth="1"/>
    <col min="7704" max="7704" width="7.33203125" customWidth="1"/>
    <col min="7705" max="7705" width="1.109375" customWidth="1"/>
    <col min="7947" max="7947" width="20" customWidth="1"/>
    <col min="7948" max="7948" width="15.33203125" customWidth="1"/>
    <col min="7949" max="7949" width="31.88671875" customWidth="1"/>
    <col min="7950" max="7950" width="14" customWidth="1"/>
    <col min="7951" max="7956" width="0" hidden="1" customWidth="1"/>
    <col min="7957" max="7959" width="6.6640625" customWidth="1"/>
    <col min="7960" max="7960" width="7.33203125" customWidth="1"/>
    <col min="7961" max="7961" width="1.109375" customWidth="1"/>
    <col min="8203" max="8203" width="20" customWidth="1"/>
    <col min="8204" max="8204" width="15.33203125" customWidth="1"/>
    <col min="8205" max="8205" width="31.88671875" customWidth="1"/>
    <col min="8206" max="8206" width="14" customWidth="1"/>
    <col min="8207" max="8212" width="0" hidden="1" customWidth="1"/>
    <col min="8213" max="8215" width="6.6640625" customWidth="1"/>
    <col min="8216" max="8216" width="7.33203125" customWidth="1"/>
    <col min="8217" max="8217" width="1.109375" customWidth="1"/>
    <col min="8459" max="8459" width="20" customWidth="1"/>
    <col min="8460" max="8460" width="15.33203125" customWidth="1"/>
    <col min="8461" max="8461" width="31.88671875" customWidth="1"/>
    <col min="8462" max="8462" width="14" customWidth="1"/>
    <col min="8463" max="8468" width="0" hidden="1" customWidth="1"/>
    <col min="8469" max="8471" width="6.6640625" customWidth="1"/>
    <col min="8472" max="8472" width="7.33203125" customWidth="1"/>
    <col min="8473" max="8473" width="1.109375" customWidth="1"/>
    <col min="8715" max="8715" width="20" customWidth="1"/>
    <col min="8716" max="8716" width="15.33203125" customWidth="1"/>
    <col min="8717" max="8717" width="31.88671875" customWidth="1"/>
    <col min="8718" max="8718" width="14" customWidth="1"/>
    <col min="8719" max="8724" width="0" hidden="1" customWidth="1"/>
    <col min="8725" max="8727" width="6.6640625" customWidth="1"/>
    <col min="8728" max="8728" width="7.33203125" customWidth="1"/>
    <col min="8729" max="8729" width="1.109375" customWidth="1"/>
    <col min="8971" max="8971" width="20" customWidth="1"/>
    <col min="8972" max="8972" width="15.33203125" customWidth="1"/>
    <col min="8973" max="8973" width="31.88671875" customWidth="1"/>
    <col min="8974" max="8974" width="14" customWidth="1"/>
    <col min="8975" max="8980" width="0" hidden="1" customWidth="1"/>
    <col min="8981" max="8983" width="6.6640625" customWidth="1"/>
    <col min="8984" max="8984" width="7.33203125" customWidth="1"/>
    <col min="8985" max="8985" width="1.109375" customWidth="1"/>
    <col min="9227" max="9227" width="20" customWidth="1"/>
    <col min="9228" max="9228" width="15.33203125" customWidth="1"/>
    <col min="9229" max="9229" width="31.88671875" customWidth="1"/>
    <col min="9230" max="9230" width="14" customWidth="1"/>
    <col min="9231" max="9236" width="0" hidden="1" customWidth="1"/>
    <col min="9237" max="9239" width="6.6640625" customWidth="1"/>
    <col min="9240" max="9240" width="7.33203125" customWidth="1"/>
    <col min="9241" max="9241" width="1.109375" customWidth="1"/>
    <col min="9483" max="9483" width="20" customWidth="1"/>
    <col min="9484" max="9484" width="15.33203125" customWidth="1"/>
    <col min="9485" max="9485" width="31.88671875" customWidth="1"/>
    <col min="9486" max="9486" width="14" customWidth="1"/>
    <col min="9487" max="9492" width="0" hidden="1" customWidth="1"/>
    <col min="9493" max="9495" width="6.6640625" customWidth="1"/>
    <col min="9496" max="9496" width="7.33203125" customWidth="1"/>
    <col min="9497" max="9497" width="1.109375" customWidth="1"/>
    <col min="9739" max="9739" width="20" customWidth="1"/>
    <col min="9740" max="9740" width="15.33203125" customWidth="1"/>
    <col min="9741" max="9741" width="31.88671875" customWidth="1"/>
    <col min="9742" max="9742" width="14" customWidth="1"/>
    <col min="9743" max="9748" width="0" hidden="1" customWidth="1"/>
    <col min="9749" max="9751" width="6.6640625" customWidth="1"/>
    <col min="9752" max="9752" width="7.33203125" customWidth="1"/>
    <col min="9753" max="9753" width="1.109375" customWidth="1"/>
    <col min="9995" max="9995" width="20" customWidth="1"/>
    <col min="9996" max="9996" width="15.33203125" customWidth="1"/>
    <col min="9997" max="9997" width="31.88671875" customWidth="1"/>
    <col min="9998" max="9998" width="14" customWidth="1"/>
    <col min="9999" max="10004" width="0" hidden="1" customWidth="1"/>
    <col min="10005" max="10007" width="6.6640625" customWidth="1"/>
    <col min="10008" max="10008" width="7.33203125" customWidth="1"/>
    <col min="10009" max="10009" width="1.109375" customWidth="1"/>
    <col min="10251" max="10251" width="20" customWidth="1"/>
    <col min="10252" max="10252" width="15.33203125" customWidth="1"/>
    <col min="10253" max="10253" width="31.88671875" customWidth="1"/>
    <col min="10254" max="10254" width="14" customWidth="1"/>
    <col min="10255" max="10260" width="0" hidden="1" customWidth="1"/>
    <col min="10261" max="10263" width="6.6640625" customWidth="1"/>
    <col min="10264" max="10264" width="7.33203125" customWidth="1"/>
    <col min="10265" max="10265" width="1.109375" customWidth="1"/>
    <col min="10507" max="10507" width="20" customWidth="1"/>
    <col min="10508" max="10508" width="15.33203125" customWidth="1"/>
    <col min="10509" max="10509" width="31.88671875" customWidth="1"/>
    <col min="10510" max="10510" width="14" customWidth="1"/>
    <col min="10511" max="10516" width="0" hidden="1" customWidth="1"/>
    <col min="10517" max="10519" width="6.6640625" customWidth="1"/>
    <col min="10520" max="10520" width="7.33203125" customWidth="1"/>
    <col min="10521" max="10521" width="1.109375" customWidth="1"/>
    <col min="10763" max="10763" width="20" customWidth="1"/>
    <col min="10764" max="10764" width="15.33203125" customWidth="1"/>
    <col min="10765" max="10765" width="31.88671875" customWidth="1"/>
    <col min="10766" max="10766" width="14" customWidth="1"/>
    <col min="10767" max="10772" width="0" hidden="1" customWidth="1"/>
    <col min="10773" max="10775" width="6.6640625" customWidth="1"/>
    <col min="10776" max="10776" width="7.33203125" customWidth="1"/>
    <col min="10777" max="10777" width="1.109375" customWidth="1"/>
    <col min="11019" max="11019" width="20" customWidth="1"/>
    <col min="11020" max="11020" width="15.33203125" customWidth="1"/>
    <col min="11021" max="11021" width="31.88671875" customWidth="1"/>
    <col min="11022" max="11022" width="14" customWidth="1"/>
    <col min="11023" max="11028" width="0" hidden="1" customWidth="1"/>
    <col min="11029" max="11031" width="6.6640625" customWidth="1"/>
    <col min="11032" max="11032" width="7.33203125" customWidth="1"/>
    <col min="11033" max="11033" width="1.109375" customWidth="1"/>
    <col min="11275" max="11275" width="20" customWidth="1"/>
    <col min="11276" max="11276" width="15.33203125" customWidth="1"/>
    <col min="11277" max="11277" width="31.88671875" customWidth="1"/>
    <col min="11278" max="11278" width="14" customWidth="1"/>
    <col min="11279" max="11284" width="0" hidden="1" customWidth="1"/>
    <col min="11285" max="11287" width="6.6640625" customWidth="1"/>
    <col min="11288" max="11288" width="7.33203125" customWidth="1"/>
    <col min="11289" max="11289" width="1.109375" customWidth="1"/>
    <col min="11531" max="11531" width="20" customWidth="1"/>
    <col min="11532" max="11532" width="15.33203125" customWidth="1"/>
    <col min="11533" max="11533" width="31.88671875" customWidth="1"/>
    <col min="11534" max="11534" width="14" customWidth="1"/>
    <col min="11535" max="11540" width="0" hidden="1" customWidth="1"/>
    <col min="11541" max="11543" width="6.6640625" customWidth="1"/>
    <col min="11544" max="11544" width="7.33203125" customWidth="1"/>
    <col min="11545" max="11545" width="1.109375" customWidth="1"/>
    <col min="11787" max="11787" width="20" customWidth="1"/>
    <col min="11788" max="11788" width="15.33203125" customWidth="1"/>
    <col min="11789" max="11789" width="31.88671875" customWidth="1"/>
    <col min="11790" max="11790" width="14" customWidth="1"/>
    <col min="11791" max="11796" width="0" hidden="1" customWidth="1"/>
    <col min="11797" max="11799" width="6.6640625" customWidth="1"/>
    <col min="11800" max="11800" width="7.33203125" customWidth="1"/>
    <col min="11801" max="11801" width="1.109375" customWidth="1"/>
    <col min="12043" max="12043" width="20" customWidth="1"/>
    <col min="12044" max="12044" width="15.33203125" customWidth="1"/>
    <col min="12045" max="12045" width="31.88671875" customWidth="1"/>
    <col min="12046" max="12046" width="14" customWidth="1"/>
    <col min="12047" max="12052" width="0" hidden="1" customWidth="1"/>
    <col min="12053" max="12055" width="6.6640625" customWidth="1"/>
    <col min="12056" max="12056" width="7.33203125" customWidth="1"/>
    <col min="12057" max="12057" width="1.109375" customWidth="1"/>
    <col min="12299" max="12299" width="20" customWidth="1"/>
    <col min="12300" max="12300" width="15.33203125" customWidth="1"/>
    <col min="12301" max="12301" width="31.88671875" customWidth="1"/>
    <col min="12302" max="12302" width="14" customWidth="1"/>
    <col min="12303" max="12308" width="0" hidden="1" customWidth="1"/>
    <col min="12309" max="12311" width="6.6640625" customWidth="1"/>
    <col min="12312" max="12312" width="7.33203125" customWidth="1"/>
    <col min="12313" max="12313" width="1.109375" customWidth="1"/>
    <col min="12555" max="12555" width="20" customWidth="1"/>
    <col min="12556" max="12556" width="15.33203125" customWidth="1"/>
    <col min="12557" max="12557" width="31.88671875" customWidth="1"/>
    <col min="12558" max="12558" width="14" customWidth="1"/>
    <col min="12559" max="12564" width="0" hidden="1" customWidth="1"/>
    <col min="12565" max="12567" width="6.6640625" customWidth="1"/>
    <col min="12568" max="12568" width="7.33203125" customWidth="1"/>
    <col min="12569" max="12569" width="1.109375" customWidth="1"/>
    <col min="12811" max="12811" width="20" customWidth="1"/>
    <col min="12812" max="12812" width="15.33203125" customWidth="1"/>
    <col min="12813" max="12813" width="31.88671875" customWidth="1"/>
    <col min="12814" max="12814" width="14" customWidth="1"/>
    <col min="12815" max="12820" width="0" hidden="1" customWidth="1"/>
    <col min="12821" max="12823" width="6.6640625" customWidth="1"/>
    <col min="12824" max="12824" width="7.33203125" customWidth="1"/>
    <col min="12825" max="12825" width="1.109375" customWidth="1"/>
    <col min="13067" max="13067" width="20" customWidth="1"/>
    <col min="13068" max="13068" width="15.33203125" customWidth="1"/>
    <col min="13069" max="13069" width="31.88671875" customWidth="1"/>
    <col min="13070" max="13070" width="14" customWidth="1"/>
    <col min="13071" max="13076" width="0" hidden="1" customWidth="1"/>
    <col min="13077" max="13079" width="6.6640625" customWidth="1"/>
    <col min="13080" max="13080" width="7.33203125" customWidth="1"/>
    <col min="13081" max="13081" width="1.109375" customWidth="1"/>
    <col min="13323" max="13323" width="20" customWidth="1"/>
    <col min="13324" max="13324" width="15.33203125" customWidth="1"/>
    <col min="13325" max="13325" width="31.88671875" customWidth="1"/>
    <col min="13326" max="13326" width="14" customWidth="1"/>
    <col min="13327" max="13332" width="0" hidden="1" customWidth="1"/>
    <col min="13333" max="13335" width="6.6640625" customWidth="1"/>
    <col min="13336" max="13336" width="7.33203125" customWidth="1"/>
    <col min="13337" max="13337" width="1.109375" customWidth="1"/>
    <col min="13579" max="13579" width="20" customWidth="1"/>
    <col min="13580" max="13580" width="15.33203125" customWidth="1"/>
    <col min="13581" max="13581" width="31.88671875" customWidth="1"/>
    <col min="13582" max="13582" width="14" customWidth="1"/>
    <col min="13583" max="13588" width="0" hidden="1" customWidth="1"/>
    <col min="13589" max="13591" width="6.6640625" customWidth="1"/>
    <col min="13592" max="13592" width="7.33203125" customWidth="1"/>
    <col min="13593" max="13593" width="1.109375" customWidth="1"/>
    <col min="13835" max="13835" width="20" customWidth="1"/>
    <col min="13836" max="13836" width="15.33203125" customWidth="1"/>
    <col min="13837" max="13837" width="31.88671875" customWidth="1"/>
    <col min="13838" max="13838" width="14" customWidth="1"/>
    <col min="13839" max="13844" width="0" hidden="1" customWidth="1"/>
    <col min="13845" max="13847" width="6.6640625" customWidth="1"/>
    <col min="13848" max="13848" width="7.33203125" customWidth="1"/>
    <col min="13849" max="13849" width="1.109375" customWidth="1"/>
    <col min="14091" max="14091" width="20" customWidth="1"/>
    <col min="14092" max="14092" width="15.33203125" customWidth="1"/>
    <col min="14093" max="14093" width="31.88671875" customWidth="1"/>
    <col min="14094" max="14094" width="14" customWidth="1"/>
    <col min="14095" max="14100" width="0" hidden="1" customWidth="1"/>
    <col min="14101" max="14103" width="6.6640625" customWidth="1"/>
    <col min="14104" max="14104" width="7.33203125" customWidth="1"/>
    <col min="14105" max="14105" width="1.109375" customWidth="1"/>
    <col min="14347" max="14347" width="20" customWidth="1"/>
    <col min="14348" max="14348" width="15.33203125" customWidth="1"/>
    <col min="14349" max="14349" width="31.88671875" customWidth="1"/>
    <col min="14350" max="14350" width="14" customWidth="1"/>
    <col min="14351" max="14356" width="0" hidden="1" customWidth="1"/>
    <col min="14357" max="14359" width="6.6640625" customWidth="1"/>
    <col min="14360" max="14360" width="7.33203125" customWidth="1"/>
    <col min="14361" max="14361" width="1.109375" customWidth="1"/>
    <col min="14603" max="14603" width="20" customWidth="1"/>
    <col min="14604" max="14604" width="15.33203125" customWidth="1"/>
    <col min="14605" max="14605" width="31.88671875" customWidth="1"/>
    <col min="14606" max="14606" width="14" customWidth="1"/>
    <col min="14607" max="14612" width="0" hidden="1" customWidth="1"/>
    <col min="14613" max="14615" width="6.6640625" customWidth="1"/>
    <col min="14616" max="14616" width="7.33203125" customWidth="1"/>
    <col min="14617" max="14617" width="1.109375" customWidth="1"/>
    <col min="14859" max="14859" width="20" customWidth="1"/>
    <col min="14860" max="14860" width="15.33203125" customWidth="1"/>
    <col min="14861" max="14861" width="31.88671875" customWidth="1"/>
    <col min="14862" max="14862" width="14" customWidth="1"/>
    <col min="14863" max="14868" width="0" hidden="1" customWidth="1"/>
    <col min="14869" max="14871" width="6.6640625" customWidth="1"/>
    <col min="14872" max="14872" width="7.33203125" customWidth="1"/>
    <col min="14873" max="14873" width="1.109375" customWidth="1"/>
    <col min="15115" max="15115" width="20" customWidth="1"/>
    <col min="15116" max="15116" width="15.33203125" customWidth="1"/>
    <col min="15117" max="15117" width="31.88671875" customWidth="1"/>
    <col min="15118" max="15118" width="14" customWidth="1"/>
    <col min="15119" max="15124" width="0" hidden="1" customWidth="1"/>
    <col min="15125" max="15127" width="6.6640625" customWidth="1"/>
    <col min="15128" max="15128" width="7.33203125" customWidth="1"/>
    <col min="15129" max="15129" width="1.109375" customWidth="1"/>
    <col min="15371" max="15371" width="20" customWidth="1"/>
    <col min="15372" max="15372" width="15.33203125" customWidth="1"/>
    <col min="15373" max="15373" width="31.88671875" customWidth="1"/>
    <col min="15374" max="15374" width="14" customWidth="1"/>
    <col min="15375" max="15380" width="0" hidden="1" customWidth="1"/>
    <col min="15381" max="15383" width="6.6640625" customWidth="1"/>
    <col min="15384" max="15384" width="7.33203125" customWidth="1"/>
    <col min="15385" max="15385" width="1.109375" customWidth="1"/>
    <col min="15627" max="15627" width="20" customWidth="1"/>
    <col min="15628" max="15628" width="15.33203125" customWidth="1"/>
    <col min="15629" max="15629" width="31.88671875" customWidth="1"/>
    <col min="15630" max="15630" width="14" customWidth="1"/>
    <col min="15631" max="15636" width="0" hidden="1" customWidth="1"/>
    <col min="15637" max="15639" width="6.6640625" customWidth="1"/>
    <col min="15640" max="15640" width="7.33203125" customWidth="1"/>
    <col min="15641" max="15641" width="1.109375" customWidth="1"/>
    <col min="15883" max="15883" width="20" customWidth="1"/>
    <col min="15884" max="15884" width="15.33203125" customWidth="1"/>
    <col min="15885" max="15885" width="31.88671875" customWidth="1"/>
    <col min="15886" max="15886" width="14" customWidth="1"/>
    <col min="15887" max="15892" width="0" hidden="1" customWidth="1"/>
    <col min="15893" max="15895" width="6.6640625" customWidth="1"/>
    <col min="15896" max="15896" width="7.33203125" customWidth="1"/>
    <col min="15897" max="15897" width="1.109375" customWidth="1"/>
    <col min="16139" max="16139" width="20" customWidth="1"/>
    <col min="16140" max="16140" width="15.33203125" customWidth="1"/>
    <col min="16141" max="16141" width="31.88671875" customWidth="1"/>
    <col min="16142" max="16142" width="14" customWidth="1"/>
    <col min="16143" max="16148" width="0" hidden="1" customWidth="1"/>
    <col min="16149" max="16151" width="6.6640625" customWidth="1"/>
    <col min="16152" max="16152" width="7.33203125" customWidth="1"/>
    <col min="16153" max="16153" width="1.109375" customWidth="1"/>
  </cols>
  <sheetData>
    <row r="1" spans="1:31" x14ac:dyDescent="0.3">
      <c r="A1" s="2"/>
      <c r="B1" s="3" t="s">
        <v>1</v>
      </c>
      <c r="C1" s="4" t="s">
        <v>0</v>
      </c>
    </row>
    <row r="2" spans="1:31" s="9" customFormat="1" ht="22.5" customHeight="1" thickBot="1" x14ac:dyDescent="0.3">
      <c r="A2" s="6" t="s">
        <v>9</v>
      </c>
      <c r="B2" s="7">
        <v>30</v>
      </c>
      <c r="C2" s="8">
        <v>5</v>
      </c>
      <c r="Y2" s="10"/>
    </row>
    <row r="3" spans="1:31" s="9" customFormat="1" ht="13.2" hidden="1" x14ac:dyDescent="0.25">
      <c r="A3" s="9" t="s">
        <v>10</v>
      </c>
      <c r="B3" s="9" t="s">
        <v>11</v>
      </c>
      <c r="T3" s="9" t="s">
        <v>48</v>
      </c>
      <c r="U3" s="9" t="s">
        <v>6</v>
      </c>
      <c r="V3" s="9" t="s">
        <v>12</v>
      </c>
      <c r="W3" s="9" t="s">
        <v>4</v>
      </c>
      <c r="X3" s="9" t="s">
        <v>3</v>
      </c>
      <c r="Y3" s="10"/>
      <c r="Z3" s="9" t="s">
        <v>2</v>
      </c>
      <c r="AA3" s="9" t="s">
        <v>8</v>
      </c>
      <c r="AB3" s="9" t="s">
        <v>7</v>
      </c>
      <c r="AC3" s="9" t="s">
        <v>13</v>
      </c>
      <c r="AD3" s="9" t="s">
        <v>14</v>
      </c>
      <c r="AE3" s="11"/>
    </row>
    <row r="4" spans="1:31" hidden="1" x14ac:dyDescent="0.3">
      <c r="A4" s="12">
        <v>38869</v>
      </c>
      <c r="B4" s="13" t="s">
        <v>15</v>
      </c>
      <c r="X4" s="13">
        <f>((2*C2)+1)*1000</f>
        <v>11000</v>
      </c>
      <c r="Z4" s="13">
        <f>(1+(2*C2))*1000</f>
        <v>11000</v>
      </c>
    </row>
    <row r="5" spans="1:31" hidden="1" x14ac:dyDescent="0.3">
      <c r="A5" s="12" t="s">
        <v>16</v>
      </c>
      <c r="X5" s="13">
        <f>X4</f>
        <v>11000</v>
      </c>
      <c r="Z5" s="13">
        <f>Z4</f>
        <v>11000</v>
      </c>
    </row>
    <row r="6" spans="1:31" hidden="1" x14ac:dyDescent="0.3">
      <c r="A6" s="12">
        <v>38869</v>
      </c>
      <c r="B6" s="38" t="s">
        <v>36</v>
      </c>
      <c r="X6" s="13">
        <f>((B2+1)*1000)</f>
        <v>31000</v>
      </c>
      <c r="AB6">
        <f>((B2+1)*1000)</f>
        <v>31000</v>
      </c>
    </row>
    <row r="7" spans="1:31" hidden="1" x14ac:dyDescent="0.3">
      <c r="A7" s="12" t="s">
        <v>16</v>
      </c>
      <c r="V7" s="13">
        <f t="shared" ref="V7:AC9" si="0">V6+V5</f>
        <v>0</v>
      </c>
      <c r="W7" s="13">
        <f t="shared" si="0"/>
        <v>0</v>
      </c>
      <c r="X7" s="13">
        <f t="shared" si="0"/>
        <v>42000</v>
      </c>
      <c r="Y7" s="5">
        <f t="shared" si="0"/>
        <v>0</v>
      </c>
      <c r="Z7" s="13">
        <f t="shared" si="0"/>
        <v>11000</v>
      </c>
      <c r="AA7" s="13">
        <f t="shared" si="0"/>
        <v>0</v>
      </c>
      <c r="AB7" s="13">
        <f t="shared" si="0"/>
        <v>31000</v>
      </c>
      <c r="AC7" s="13">
        <f t="shared" si="0"/>
        <v>0</v>
      </c>
    </row>
    <row r="8" spans="1:31" hidden="1" x14ac:dyDescent="0.3">
      <c r="A8" s="12">
        <v>38870</v>
      </c>
      <c r="B8" s="37" t="s">
        <v>37</v>
      </c>
      <c r="V8" s="13">
        <f>(C2+1)*100</f>
        <v>600</v>
      </c>
      <c r="X8" s="13">
        <f>-(C2+1)*100</f>
        <v>-600</v>
      </c>
    </row>
    <row r="9" spans="1:31" hidden="1" x14ac:dyDescent="0.3">
      <c r="A9" s="12" t="s">
        <v>16</v>
      </c>
      <c r="V9" s="13">
        <f>V8+V7</f>
        <v>600</v>
      </c>
      <c r="W9" s="13">
        <f>W8+W7</f>
        <v>0</v>
      </c>
      <c r="X9" s="13">
        <f t="shared" si="0"/>
        <v>41400</v>
      </c>
      <c r="Y9" s="5">
        <f>Y8+Y7</f>
        <v>0</v>
      </c>
      <c r="Z9" s="13">
        <f>Z8+Z7</f>
        <v>11000</v>
      </c>
      <c r="AA9" s="13">
        <f>AA8+AA7</f>
        <v>0</v>
      </c>
      <c r="AB9" s="13">
        <f>AB8+AB7</f>
        <v>31000</v>
      </c>
      <c r="AC9" s="13">
        <f>AC8+AC7</f>
        <v>0</v>
      </c>
      <c r="AE9" s="14"/>
    </row>
    <row r="10" spans="1:31" hidden="1" x14ac:dyDescent="0.3">
      <c r="A10" s="12">
        <v>38873</v>
      </c>
      <c r="B10" s="13" t="s">
        <v>38</v>
      </c>
      <c r="W10" s="13">
        <f>(B2+1)*(C2+1)*40</f>
        <v>7440</v>
      </c>
      <c r="AC10" s="13">
        <f>(B2+1)*(C2+1)*40</f>
        <v>7440</v>
      </c>
    </row>
    <row r="11" spans="1:31" hidden="1" x14ac:dyDescent="0.3">
      <c r="A11" t="s">
        <v>16</v>
      </c>
      <c r="U11" s="13">
        <f>U10+U9</f>
        <v>0</v>
      </c>
      <c r="V11" s="13">
        <f t="shared" ref="V11:X11" si="1">V10+V9</f>
        <v>600</v>
      </c>
      <c r="W11" s="13">
        <f t="shared" si="1"/>
        <v>7440</v>
      </c>
      <c r="X11" s="13">
        <f t="shared" si="1"/>
        <v>41400</v>
      </c>
      <c r="Y11" s="5" t="e">
        <f>Y10+#REF!</f>
        <v>#REF!</v>
      </c>
      <c r="Z11" s="13">
        <f t="shared" ref="Z11:AD11" si="2">Z10+Z9</f>
        <v>11000</v>
      </c>
      <c r="AA11" s="13">
        <f t="shared" si="2"/>
        <v>0</v>
      </c>
      <c r="AB11" s="13">
        <f t="shared" si="2"/>
        <v>31000</v>
      </c>
      <c r="AC11" s="13">
        <f t="shared" si="2"/>
        <v>7440</v>
      </c>
      <c r="AD11" s="13">
        <f t="shared" si="2"/>
        <v>0</v>
      </c>
      <c r="AE11" s="14"/>
    </row>
    <row r="12" spans="1:31" hidden="1" x14ac:dyDescent="0.3">
      <c r="A12" s="12">
        <v>38874</v>
      </c>
      <c r="B12" s="13" t="s">
        <v>17</v>
      </c>
      <c r="X12" s="13">
        <v>-1000</v>
      </c>
      <c r="AA12" s="13">
        <v>-1000</v>
      </c>
    </row>
    <row r="13" spans="1:31" hidden="1" x14ac:dyDescent="0.3">
      <c r="A13" t="s">
        <v>16</v>
      </c>
      <c r="U13" s="13">
        <f t="shared" ref="U13:AD21" si="3">U12+U11</f>
        <v>0</v>
      </c>
      <c r="V13" s="13">
        <f t="shared" si="3"/>
        <v>600</v>
      </c>
      <c r="W13" s="13">
        <f t="shared" si="3"/>
        <v>7440</v>
      </c>
      <c r="X13" s="13">
        <f t="shared" si="3"/>
        <v>40400</v>
      </c>
      <c r="Y13" s="5" t="e">
        <f t="shared" si="3"/>
        <v>#REF!</v>
      </c>
      <c r="Z13" s="13">
        <f t="shared" si="3"/>
        <v>11000</v>
      </c>
      <c r="AA13" s="13">
        <f t="shared" si="3"/>
        <v>-1000</v>
      </c>
      <c r="AB13" s="13">
        <f t="shared" si="3"/>
        <v>31000</v>
      </c>
      <c r="AC13" s="13">
        <f t="shared" si="3"/>
        <v>7440</v>
      </c>
      <c r="AD13" s="13">
        <f t="shared" si="3"/>
        <v>0</v>
      </c>
      <c r="AE13" s="14"/>
    </row>
    <row r="14" spans="1:31" hidden="1" x14ac:dyDescent="0.3">
      <c r="A14" s="12">
        <v>38875</v>
      </c>
      <c r="B14" s="15" t="s">
        <v>18</v>
      </c>
    </row>
    <row r="15" spans="1:31" hidden="1" x14ac:dyDescent="0.3">
      <c r="A15" s="12" t="s">
        <v>16</v>
      </c>
      <c r="B15" s="15"/>
      <c r="V15" s="13">
        <f t="shared" si="3"/>
        <v>600</v>
      </c>
      <c r="W15" s="13">
        <f t="shared" si="3"/>
        <v>7440</v>
      </c>
      <c r="X15" s="13">
        <f t="shared" si="3"/>
        <v>40400</v>
      </c>
      <c r="Y15" s="5" t="e">
        <f t="shared" si="3"/>
        <v>#REF!</v>
      </c>
      <c r="Z15" s="13">
        <f t="shared" si="3"/>
        <v>11000</v>
      </c>
      <c r="AA15" s="13">
        <f t="shared" si="3"/>
        <v>-1000</v>
      </c>
      <c r="AB15" s="13">
        <f t="shared" si="3"/>
        <v>31000</v>
      </c>
      <c r="AC15" s="13">
        <f t="shared" si="3"/>
        <v>7440</v>
      </c>
      <c r="AE15" s="14"/>
    </row>
    <row r="16" spans="1:31" hidden="1" x14ac:dyDescent="0.3">
      <c r="A16" s="12">
        <v>38875</v>
      </c>
      <c r="B16" s="15" t="s">
        <v>19</v>
      </c>
    </row>
    <row r="17" spans="1:31" hidden="1" x14ac:dyDescent="0.3">
      <c r="A17" s="12" t="s">
        <v>16</v>
      </c>
      <c r="B17" s="15"/>
      <c r="V17" s="13">
        <f t="shared" si="3"/>
        <v>600</v>
      </c>
      <c r="W17" s="13">
        <f t="shared" si="3"/>
        <v>7440</v>
      </c>
      <c r="X17" s="13">
        <f t="shared" si="3"/>
        <v>40400</v>
      </c>
      <c r="Y17" s="5" t="e">
        <f t="shared" si="3"/>
        <v>#REF!</v>
      </c>
      <c r="Z17" s="13">
        <f t="shared" si="3"/>
        <v>11000</v>
      </c>
      <c r="AA17" s="13">
        <f t="shared" si="3"/>
        <v>-1000</v>
      </c>
      <c r="AB17" s="13">
        <f t="shared" si="3"/>
        <v>31000</v>
      </c>
      <c r="AC17" s="13">
        <f t="shared" si="3"/>
        <v>7440</v>
      </c>
      <c r="AE17" s="14"/>
    </row>
    <row r="18" spans="1:31" hidden="1" x14ac:dyDescent="0.3">
      <c r="A18" s="12">
        <v>42534</v>
      </c>
      <c r="B18" s="15" t="s">
        <v>39</v>
      </c>
      <c r="W18">
        <f>-(B2+1)</f>
        <v>-31</v>
      </c>
      <c r="AA18">
        <f>-(B2+1)</f>
        <v>-31</v>
      </c>
    </row>
    <row r="19" spans="1:31" hidden="1" x14ac:dyDescent="0.3">
      <c r="A19" s="12" t="s">
        <v>16</v>
      </c>
      <c r="B19" s="12"/>
      <c r="V19" s="13">
        <f t="shared" si="3"/>
        <v>600</v>
      </c>
      <c r="W19" s="13">
        <f t="shared" si="3"/>
        <v>7409</v>
      </c>
      <c r="X19" s="13">
        <f t="shared" si="3"/>
        <v>40400</v>
      </c>
      <c r="Y19" s="5" t="e">
        <f t="shared" si="3"/>
        <v>#REF!</v>
      </c>
      <c r="Z19" s="13">
        <f t="shared" si="3"/>
        <v>11000</v>
      </c>
      <c r="AA19" s="13">
        <f t="shared" si="3"/>
        <v>-1031</v>
      </c>
      <c r="AB19" s="13">
        <f t="shared" si="3"/>
        <v>31000</v>
      </c>
      <c r="AC19" s="13">
        <f t="shared" si="3"/>
        <v>7440</v>
      </c>
      <c r="AE19" s="14">
        <f>AE18+AE17</f>
        <v>0</v>
      </c>
    </row>
    <row r="20" spans="1:31" hidden="1" x14ac:dyDescent="0.3">
      <c r="A20" s="12">
        <v>42540</v>
      </c>
      <c r="B20" s="15" t="s">
        <v>20</v>
      </c>
    </row>
    <row r="21" spans="1:31" hidden="1" x14ac:dyDescent="0.3">
      <c r="A21" s="12" t="s">
        <v>16</v>
      </c>
      <c r="B21" s="12"/>
      <c r="V21" s="13">
        <f t="shared" si="3"/>
        <v>600</v>
      </c>
      <c r="W21" s="13">
        <f t="shared" si="3"/>
        <v>7409</v>
      </c>
      <c r="X21" s="13">
        <f t="shared" si="3"/>
        <v>40400</v>
      </c>
      <c r="Y21" s="5" t="e">
        <f t="shared" si="3"/>
        <v>#REF!</v>
      </c>
      <c r="Z21" s="13">
        <f t="shared" si="3"/>
        <v>11000</v>
      </c>
      <c r="AA21" s="13">
        <f t="shared" si="3"/>
        <v>-1031</v>
      </c>
      <c r="AB21" s="13">
        <f t="shared" si="3"/>
        <v>31000</v>
      </c>
      <c r="AC21" s="13">
        <f t="shared" si="3"/>
        <v>7440</v>
      </c>
      <c r="AE21" s="14">
        <f>AE20+AE19</f>
        <v>0</v>
      </c>
    </row>
    <row r="22" spans="1:31" hidden="1" x14ac:dyDescent="0.3">
      <c r="A22" s="12">
        <v>38891</v>
      </c>
      <c r="B22" s="13" t="s">
        <v>40</v>
      </c>
      <c r="W22">
        <f>-(B2+1)</f>
        <v>-31</v>
      </c>
      <c r="AA22">
        <f>-(B2+1)</f>
        <v>-31</v>
      </c>
    </row>
    <row r="23" spans="1:31" hidden="1" x14ac:dyDescent="0.3">
      <c r="A23" s="12" t="s">
        <v>16</v>
      </c>
      <c r="V23" s="13">
        <f t="shared" ref="V23:AC23" si="4">V22+V21</f>
        <v>600</v>
      </c>
      <c r="W23" s="13">
        <f t="shared" si="4"/>
        <v>7378</v>
      </c>
      <c r="X23" s="13">
        <f t="shared" si="4"/>
        <v>40400</v>
      </c>
      <c r="Y23" s="5" t="e">
        <f t="shared" si="4"/>
        <v>#REF!</v>
      </c>
      <c r="Z23" s="13">
        <f t="shared" si="4"/>
        <v>11000</v>
      </c>
      <c r="AA23" s="13">
        <f t="shared" si="4"/>
        <v>-1062</v>
      </c>
      <c r="AB23" s="13">
        <f t="shared" si="4"/>
        <v>31000</v>
      </c>
      <c r="AC23" s="13">
        <f t="shared" si="4"/>
        <v>7440</v>
      </c>
      <c r="AE23" s="14">
        <f>AE22+AE21</f>
        <v>0</v>
      </c>
    </row>
    <row r="24" spans="1:31" hidden="1" x14ac:dyDescent="0.3">
      <c r="A24" s="12">
        <v>38892</v>
      </c>
      <c r="B24" s="13" t="s">
        <v>41</v>
      </c>
      <c r="W24" s="13">
        <f>-(0.9*(C2+1)*40*(B2+1))</f>
        <v>-6696</v>
      </c>
      <c r="X24" s="13">
        <f>(0.9*(C2+1)*40*250)</f>
        <v>54000</v>
      </c>
      <c r="AA24" s="13">
        <f>(0.9*(C2+1)*40*250)-(0.9*(C2+1)*40*(B2+1))</f>
        <v>47304</v>
      </c>
    </row>
    <row r="25" spans="1:31" hidden="1" x14ac:dyDescent="0.3">
      <c r="A25" t="s">
        <v>16</v>
      </c>
      <c r="U25" s="13">
        <f t="shared" ref="U25" si="5">U24+U23</f>
        <v>0</v>
      </c>
      <c r="V25" s="13">
        <f t="shared" ref="V25:AC25" si="6">V24+V23</f>
        <v>600</v>
      </c>
      <c r="W25" s="13">
        <f t="shared" si="6"/>
        <v>682</v>
      </c>
      <c r="X25" s="13">
        <f t="shared" si="6"/>
        <v>94400</v>
      </c>
      <c r="Y25" s="16" t="e">
        <f t="shared" si="6"/>
        <v>#REF!</v>
      </c>
      <c r="Z25" s="13">
        <f t="shared" si="6"/>
        <v>11000</v>
      </c>
      <c r="AA25" s="13">
        <f t="shared" si="6"/>
        <v>46242</v>
      </c>
      <c r="AB25" s="13">
        <f t="shared" si="6"/>
        <v>31000</v>
      </c>
      <c r="AC25" s="13">
        <f t="shared" si="6"/>
        <v>7440</v>
      </c>
      <c r="AE25" s="14"/>
    </row>
    <row r="26" spans="1:31" hidden="1" x14ac:dyDescent="0.3">
      <c r="A26" s="12">
        <v>38893</v>
      </c>
      <c r="B26" s="39" t="s">
        <v>42</v>
      </c>
      <c r="W26" s="13">
        <f>-(B2+1)</f>
        <v>-31</v>
      </c>
      <c r="X26" s="13"/>
      <c r="Y26" s="16"/>
      <c r="Z26" s="13">
        <f>-($B$2+1)</f>
        <v>-31</v>
      </c>
      <c r="AA26" s="13"/>
    </row>
    <row r="27" spans="1:31" hidden="1" x14ac:dyDescent="0.3">
      <c r="A27" t="s">
        <v>16</v>
      </c>
      <c r="U27" s="13">
        <f t="shared" ref="U27" si="7">U26+U25</f>
        <v>0</v>
      </c>
      <c r="V27" s="13">
        <f t="shared" ref="V27:AC27" si="8">V26+V25</f>
        <v>600</v>
      </c>
      <c r="W27" s="13">
        <f t="shared" si="8"/>
        <v>651</v>
      </c>
      <c r="X27" s="13">
        <f t="shared" si="8"/>
        <v>94400</v>
      </c>
      <c r="Y27" s="16" t="e">
        <f t="shared" si="8"/>
        <v>#REF!</v>
      </c>
      <c r="Z27" s="13">
        <f t="shared" si="8"/>
        <v>10969</v>
      </c>
      <c r="AA27" s="13">
        <f t="shared" si="8"/>
        <v>46242</v>
      </c>
      <c r="AB27" s="13">
        <f t="shared" si="8"/>
        <v>31000</v>
      </c>
      <c r="AC27" s="13">
        <f t="shared" si="8"/>
        <v>7440</v>
      </c>
      <c r="AE27" s="14"/>
    </row>
    <row r="28" spans="1:31" hidden="1" x14ac:dyDescent="0.3">
      <c r="A28" s="12">
        <v>38898</v>
      </c>
      <c r="B28" s="15" t="s">
        <v>21</v>
      </c>
    </row>
    <row r="29" spans="1:31" hidden="1" x14ac:dyDescent="0.3">
      <c r="A29" s="12" t="s">
        <v>16</v>
      </c>
      <c r="V29" s="13">
        <f t="shared" ref="V29:AC29" si="9">V28+V27</f>
        <v>600</v>
      </c>
      <c r="W29" s="13">
        <f t="shared" si="9"/>
        <v>651</v>
      </c>
      <c r="X29" s="13">
        <f t="shared" si="9"/>
        <v>94400</v>
      </c>
      <c r="Y29" s="16" t="e">
        <f t="shared" si="9"/>
        <v>#REF!</v>
      </c>
      <c r="Z29" s="13">
        <f t="shared" si="9"/>
        <v>10969</v>
      </c>
      <c r="AA29" s="13">
        <f t="shared" si="9"/>
        <v>46242</v>
      </c>
      <c r="AB29" s="13">
        <f t="shared" si="9"/>
        <v>31000</v>
      </c>
      <c r="AC29" s="13">
        <f t="shared" si="9"/>
        <v>7440</v>
      </c>
      <c r="AE29" s="14"/>
    </row>
    <row r="30" spans="1:31" hidden="1" x14ac:dyDescent="0.3">
      <c r="A30" s="12">
        <v>38898</v>
      </c>
      <c r="B30" s="13" t="s">
        <v>22</v>
      </c>
      <c r="V30" s="13"/>
      <c r="W30" s="13"/>
      <c r="X30" s="13">
        <f>-($B$2+1)*1000*0.12*1/12</f>
        <v>-310</v>
      </c>
      <c r="Y30" s="16"/>
      <c r="Z30" s="13"/>
      <c r="AA30" s="13">
        <f>-($B$2+1)*1000*0.12*1/12</f>
        <v>-310</v>
      </c>
      <c r="AB30" s="13"/>
      <c r="AC30" s="13"/>
    </row>
    <row r="31" spans="1:31" hidden="1" x14ac:dyDescent="0.3">
      <c r="A31" t="s">
        <v>16</v>
      </c>
      <c r="V31" s="13">
        <f t="shared" ref="V31:AC31" si="10">V30+V29</f>
        <v>600</v>
      </c>
      <c r="W31" s="13">
        <f t="shared" si="10"/>
        <v>651</v>
      </c>
      <c r="X31" s="13">
        <f t="shared" si="10"/>
        <v>94090</v>
      </c>
      <c r="Y31" s="16" t="e">
        <f t="shared" si="10"/>
        <v>#REF!</v>
      </c>
      <c r="Z31" s="13">
        <f t="shared" si="10"/>
        <v>10969</v>
      </c>
      <c r="AA31" s="13">
        <f t="shared" si="10"/>
        <v>45932</v>
      </c>
      <c r="AB31" s="13">
        <f t="shared" si="10"/>
        <v>31000</v>
      </c>
      <c r="AC31" s="13">
        <f t="shared" si="10"/>
        <v>7440</v>
      </c>
      <c r="AE31" s="14"/>
    </row>
    <row r="32" spans="1:31" hidden="1" x14ac:dyDescent="0.3">
      <c r="A32" s="12">
        <v>38898</v>
      </c>
      <c r="B32" s="13" t="s">
        <v>43</v>
      </c>
      <c r="AA32" s="13">
        <v>-1000</v>
      </c>
      <c r="AC32" s="13">
        <v>1000</v>
      </c>
    </row>
    <row r="33" spans="1:31" hidden="1" x14ac:dyDescent="0.3">
      <c r="A33" t="s">
        <v>16</v>
      </c>
      <c r="U33" s="13">
        <f t="shared" ref="U33:AD35" si="11">U32+U31</f>
        <v>0</v>
      </c>
      <c r="V33" s="13">
        <f t="shared" si="11"/>
        <v>600</v>
      </c>
      <c r="W33" s="13">
        <f t="shared" si="11"/>
        <v>651</v>
      </c>
      <c r="X33" s="13">
        <f t="shared" si="11"/>
        <v>94090</v>
      </c>
      <c r="Y33" s="13" t="e">
        <f>Y32+#REF!</f>
        <v>#REF!</v>
      </c>
      <c r="Z33" s="13">
        <f t="shared" ref="Z33:AD33" si="12">Z32+Z31</f>
        <v>10969</v>
      </c>
      <c r="AA33" s="13">
        <f t="shared" si="12"/>
        <v>44932</v>
      </c>
      <c r="AB33" s="13">
        <f t="shared" si="12"/>
        <v>31000</v>
      </c>
      <c r="AC33" s="13">
        <f t="shared" si="12"/>
        <v>8440</v>
      </c>
      <c r="AD33" s="13">
        <f t="shared" si="12"/>
        <v>0</v>
      </c>
      <c r="AE33" s="13"/>
    </row>
    <row r="34" spans="1:31" hidden="1" x14ac:dyDescent="0.3">
      <c r="A34" s="12">
        <v>38898</v>
      </c>
      <c r="B34" s="13" t="s">
        <v>44</v>
      </c>
      <c r="U34" s="13">
        <f>+($B$2+1)*100</f>
        <v>3100</v>
      </c>
      <c r="V34" s="13"/>
      <c r="W34" s="13"/>
      <c r="X34" s="13"/>
      <c r="Y34" s="16"/>
      <c r="Z34" s="13"/>
      <c r="AA34" s="13"/>
      <c r="AB34" s="13"/>
      <c r="AC34" s="13">
        <f>+($B$2+1)*100</f>
        <v>3100</v>
      </c>
    </row>
    <row r="35" spans="1:31" s="14" customFormat="1" hidden="1" x14ac:dyDescent="0.3">
      <c r="A35" s="14" t="s">
        <v>16</v>
      </c>
      <c r="U35" s="13">
        <f t="shared" si="11"/>
        <v>3100</v>
      </c>
      <c r="V35" s="13">
        <f t="shared" si="11"/>
        <v>600</v>
      </c>
      <c r="W35" s="13">
        <f t="shared" si="11"/>
        <v>651</v>
      </c>
      <c r="X35" s="13">
        <f t="shared" si="11"/>
        <v>94090</v>
      </c>
      <c r="Y35" s="14" t="e">
        <f>#REF!+#REF!</f>
        <v>#REF!</v>
      </c>
      <c r="Z35" s="13">
        <f t="shared" si="11"/>
        <v>10969</v>
      </c>
      <c r="AA35" s="13">
        <f t="shared" si="11"/>
        <v>44932</v>
      </c>
      <c r="AB35" s="13">
        <f t="shared" si="11"/>
        <v>31000</v>
      </c>
      <c r="AC35" s="13">
        <f t="shared" si="11"/>
        <v>11540</v>
      </c>
      <c r="AD35" s="13">
        <f t="shared" si="11"/>
        <v>0</v>
      </c>
      <c r="AE35" s="13"/>
    </row>
    <row r="36" spans="1:31" hidden="1" x14ac:dyDescent="0.3">
      <c r="A36" s="12">
        <v>38898</v>
      </c>
      <c r="B36" t="s">
        <v>56</v>
      </c>
      <c r="V36">
        <f>-(C2+1)*29</f>
        <v>-174</v>
      </c>
      <c r="AA36">
        <f>-(C2+1)*29</f>
        <v>-174</v>
      </c>
    </row>
    <row r="37" spans="1:31" hidden="1" x14ac:dyDescent="0.3">
      <c r="A37" t="s">
        <v>16</v>
      </c>
      <c r="U37" s="13">
        <f>U36+U35</f>
        <v>3100</v>
      </c>
      <c r="V37" s="13">
        <f>V36+V35</f>
        <v>426</v>
      </c>
      <c r="W37" s="13">
        <f>W36+W35</f>
        <v>651</v>
      </c>
      <c r="X37" s="13">
        <f>X36+X35</f>
        <v>94090</v>
      </c>
      <c r="Y37" s="13" t="e">
        <f t="shared" ref="Y37:AD37" si="13">Y36+Y35</f>
        <v>#REF!</v>
      </c>
      <c r="Z37" s="13">
        <f t="shared" si="13"/>
        <v>10969</v>
      </c>
      <c r="AA37" s="13">
        <f t="shared" si="13"/>
        <v>44758</v>
      </c>
      <c r="AB37" s="13">
        <f t="shared" si="13"/>
        <v>31000</v>
      </c>
      <c r="AC37" s="13">
        <f t="shared" si="13"/>
        <v>11540</v>
      </c>
      <c r="AD37" s="13">
        <f t="shared" si="13"/>
        <v>0</v>
      </c>
      <c r="AE37" s="13"/>
    </row>
    <row r="38" spans="1:31" hidden="1" x14ac:dyDescent="0.3">
      <c r="A38" s="12">
        <v>38898</v>
      </c>
      <c r="B38" t="s">
        <v>23</v>
      </c>
      <c r="U38" s="13"/>
      <c r="V38" s="13"/>
      <c r="W38" s="13"/>
      <c r="X38" s="13"/>
      <c r="Y38" s="16"/>
      <c r="Z38" s="13"/>
      <c r="AA38" s="48">
        <f>-AA37*0.4</f>
        <v>-17903.2</v>
      </c>
      <c r="AB38" s="48"/>
      <c r="AC38" s="48"/>
      <c r="AD38" s="49">
        <f>+AA37*0.4</f>
        <v>17903.2</v>
      </c>
    </row>
    <row r="39" spans="1:31" hidden="1" x14ac:dyDescent="0.3">
      <c r="A39" t="s">
        <v>16</v>
      </c>
      <c r="U39" s="13">
        <f t="shared" ref="U39:AD39" si="14">U38+U37</f>
        <v>3100</v>
      </c>
      <c r="V39" s="13">
        <f t="shared" si="14"/>
        <v>426</v>
      </c>
      <c r="W39" s="13">
        <f t="shared" si="14"/>
        <v>651</v>
      </c>
      <c r="X39" s="13">
        <f t="shared" si="14"/>
        <v>94090</v>
      </c>
      <c r="Y39" s="16" t="e">
        <f t="shared" si="14"/>
        <v>#REF!</v>
      </c>
      <c r="Z39" s="13">
        <f t="shared" si="14"/>
        <v>10969</v>
      </c>
      <c r="AA39" s="48">
        <f t="shared" si="14"/>
        <v>26854.799999999999</v>
      </c>
      <c r="AB39" s="48">
        <f t="shared" si="14"/>
        <v>31000</v>
      </c>
      <c r="AC39" s="48">
        <f t="shared" si="14"/>
        <v>11540</v>
      </c>
      <c r="AD39" s="48">
        <f t="shared" si="14"/>
        <v>17903.2</v>
      </c>
      <c r="AE39" s="14"/>
    </row>
    <row r="40" spans="1:31" hidden="1" x14ac:dyDescent="0.3">
      <c r="A40" s="12">
        <v>38898</v>
      </c>
      <c r="B40" t="s">
        <v>45</v>
      </c>
      <c r="U40" s="13"/>
      <c r="V40" s="13"/>
      <c r="W40" s="13"/>
      <c r="X40" s="13"/>
      <c r="Y40" s="16"/>
      <c r="Z40" s="13">
        <f>(B2+1)</f>
        <v>31</v>
      </c>
      <c r="AA40" s="13">
        <f>-(B2+1)</f>
        <v>-31</v>
      </c>
      <c r="AB40" s="13"/>
      <c r="AC40" s="13"/>
      <c r="AE40" s="14"/>
    </row>
    <row r="41" spans="1:31" hidden="1" x14ac:dyDescent="0.3">
      <c r="A41" t="s">
        <v>16</v>
      </c>
      <c r="U41" s="13">
        <f t="shared" ref="U41:AD41" si="15">U40+U39</f>
        <v>3100</v>
      </c>
      <c r="V41" s="13">
        <f t="shared" si="15"/>
        <v>426</v>
      </c>
      <c r="W41" s="13">
        <f t="shared" si="15"/>
        <v>651</v>
      </c>
      <c r="X41" s="13">
        <f t="shared" si="15"/>
        <v>94090</v>
      </c>
      <c r="Y41" s="16" t="e">
        <f t="shared" si="15"/>
        <v>#REF!</v>
      </c>
      <c r="Z41" s="13">
        <f t="shared" si="15"/>
        <v>11000</v>
      </c>
      <c r="AA41" s="48">
        <f t="shared" si="15"/>
        <v>26823.8</v>
      </c>
      <c r="AB41" s="48">
        <f t="shared" si="15"/>
        <v>31000</v>
      </c>
      <c r="AC41" s="48">
        <f t="shared" si="15"/>
        <v>11540</v>
      </c>
      <c r="AD41" s="48">
        <f t="shared" si="15"/>
        <v>17903.2</v>
      </c>
      <c r="AE41" s="14"/>
    </row>
    <row r="42" spans="1:31" x14ac:dyDescent="0.3">
      <c r="B42" t="s">
        <v>63</v>
      </c>
    </row>
    <row r="43" spans="1:31" ht="21" x14ac:dyDescent="0.4">
      <c r="A43" s="17" t="s">
        <v>24</v>
      </c>
    </row>
    <row r="44" spans="1:31" x14ac:dyDescent="0.3">
      <c r="A44" s="18" t="s">
        <v>25</v>
      </c>
      <c r="B44" s="19" t="s">
        <v>26</v>
      </c>
      <c r="C44" s="19" t="s">
        <v>27</v>
      </c>
      <c r="D44" s="19" t="s">
        <v>26</v>
      </c>
      <c r="E44" s="51" t="s">
        <v>60</v>
      </c>
      <c r="F44" s="18" t="s">
        <v>25</v>
      </c>
      <c r="G44" s="19" t="s">
        <v>61</v>
      </c>
      <c r="H44" s="19" t="s">
        <v>62</v>
      </c>
      <c r="I44" s="19" t="s">
        <v>27</v>
      </c>
      <c r="J44" s="19" t="s">
        <v>61</v>
      </c>
      <c r="K44" s="19" t="s">
        <v>62</v>
      </c>
      <c r="L44" s="51"/>
      <c r="M44" s="51"/>
      <c r="N44" s="51"/>
    </row>
    <row r="45" spans="1:31" x14ac:dyDescent="0.3">
      <c r="A45" s="44" t="s">
        <v>3</v>
      </c>
      <c r="B45" s="40">
        <f>+X41</f>
        <v>94090</v>
      </c>
      <c r="C45" s="21" t="s">
        <v>13</v>
      </c>
      <c r="D45" s="20">
        <f>+AC41</f>
        <v>11540</v>
      </c>
      <c r="E45" s="52"/>
      <c r="F45" s="58" t="s">
        <v>3</v>
      </c>
      <c r="G45" s="64">
        <f>0.99*B45</f>
        <v>93149.1</v>
      </c>
      <c r="H45" s="64">
        <f>1.01*B45</f>
        <v>95030.9</v>
      </c>
      <c r="I45" s="21" t="s">
        <v>13</v>
      </c>
      <c r="J45" s="20">
        <f>0.99*D45</f>
        <v>11424.6</v>
      </c>
      <c r="K45" s="20">
        <f>1.01*D45</f>
        <v>11655.4</v>
      </c>
      <c r="L45" s="52"/>
      <c r="M45" s="52"/>
      <c r="N45" s="52"/>
    </row>
    <row r="46" spans="1:31" x14ac:dyDescent="0.3">
      <c r="A46" s="22" t="s">
        <v>4</v>
      </c>
      <c r="B46" s="41">
        <f>+W41</f>
        <v>651</v>
      </c>
      <c r="C46" s="24" t="s">
        <v>28</v>
      </c>
      <c r="D46" s="23">
        <f>+AB41</f>
        <v>31000</v>
      </c>
      <c r="E46" s="52"/>
      <c r="F46" s="22" t="s">
        <v>4</v>
      </c>
      <c r="G46" s="64">
        <f t="shared" ref="G46:G52" si="16">0.99*B46</f>
        <v>644.49</v>
      </c>
      <c r="H46" s="64">
        <f t="shared" ref="H46:H52" si="17">1.01*B46</f>
        <v>657.51</v>
      </c>
      <c r="I46" s="24" t="s">
        <v>28</v>
      </c>
      <c r="J46" s="20">
        <f t="shared" ref="J46:J52" si="18">0.99*D46</f>
        <v>30690</v>
      </c>
      <c r="K46" s="20">
        <f t="shared" ref="K46:K52" si="19">1.01*D46</f>
        <v>31310</v>
      </c>
      <c r="L46" s="52"/>
      <c r="M46" s="52"/>
      <c r="N46" s="52"/>
    </row>
    <row r="47" spans="1:31" x14ac:dyDescent="0.3">
      <c r="A47" s="25" t="s">
        <v>5</v>
      </c>
      <c r="B47" s="23">
        <f>+V41</f>
        <v>426</v>
      </c>
      <c r="C47" s="45" t="s">
        <v>29</v>
      </c>
      <c r="D47" s="41">
        <f>+AD41</f>
        <v>17903.2</v>
      </c>
      <c r="E47" s="53"/>
      <c r="F47" s="25" t="s">
        <v>5</v>
      </c>
      <c r="G47" s="20">
        <f t="shared" si="16"/>
        <v>421.74</v>
      </c>
      <c r="H47" s="20">
        <f t="shared" si="17"/>
        <v>430.26</v>
      </c>
      <c r="I47" s="24" t="s">
        <v>29</v>
      </c>
      <c r="J47" s="64">
        <f t="shared" si="18"/>
        <v>17724.168000000001</v>
      </c>
      <c r="K47" s="64">
        <f t="shared" si="19"/>
        <v>18082.232</v>
      </c>
      <c r="L47" s="53"/>
      <c r="M47" s="53"/>
      <c r="N47" s="53"/>
    </row>
    <row r="48" spans="1:31" x14ac:dyDescent="0.3">
      <c r="A48" s="26" t="s">
        <v>30</v>
      </c>
      <c r="B48" s="42">
        <f>SUM(B45:B47)</f>
        <v>95167</v>
      </c>
      <c r="C48" s="28" t="s">
        <v>31</v>
      </c>
      <c r="D48" s="42">
        <f>SUM(D45:D47)</f>
        <v>60443.199999999997</v>
      </c>
      <c r="E48" s="54"/>
      <c r="F48" s="26" t="s">
        <v>30</v>
      </c>
      <c r="G48" s="64">
        <f t="shared" si="16"/>
        <v>94215.33</v>
      </c>
      <c r="H48" s="64">
        <f t="shared" si="17"/>
        <v>96118.67</v>
      </c>
      <c r="I48" s="28" t="s">
        <v>31</v>
      </c>
      <c r="J48" s="64">
        <f t="shared" si="18"/>
        <v>59838.767999999996</v>
      </c>
      <c r="K48" s="64">
        <f t="shared" si="19"/>
        <v>61047.631999999998</v>
      </c>
      <c r="L48" s="54"/>
      <c r="M48" s="54"/>
      <c r="N48" s="54"/>
    </row>
    <row r="49" spans="1:31" s="9" customFormat="1" x14ac:dyDescent="0.3">
      <c r="A49" s="26"/>
      <c r="B49" s="29"/>
      <c r="C49" s="30" t="s">
        <v>2</v>
      </c>
      <c r="D49" s="31">
        <f>Z41</f>
        <v>11000</v>
      </c>
      <c r="E49" s="55"/>
      <c r="F49" s="26"/>
      <c r="G49" s="20">
        <f t="shared" si="16"/>
        <v>0</v>
      </c>
      <c r="H49" s="20">
        <f t="shared" si="17"/>
        <v>0</v>
      </c>
      <c r="I49" s="30" t="s">
        <v>2</v>
      </c>
      <c r="J49" s="20">
        <f t="shared" si="18"/>
        <v>10890</v>
      </c>
      <c r="K49" s="20">
        <f t="shared" si="19"/>
        <v>11110</v>
      </c>
      <c r="L49" s="55"/>
      <c r="M49" s="55"/>
      <c r="N49" s="55"/>
      <c r="Y49" s="10"/>
    </row>
    <row r="50" spans="1:31" x14ac:dyDescent="0.3">
      <c r="A50" s="22" t="s">
        <v>6</v>
      </c>
      <c r="B50" s="41">
        <f>+U41</f>
        <v>3100</v>
      </c>
      <c r="C50" s="45" t="s">
        <v>8</v>
      </c>
      <c r="D50" s="41">
        <f>AA41</f>
        <v>26823.8</v>
      </c>
      <c r="E50" s="53"/>
      <c r="F50" s="22" t="s">
        <v>6</v>
      </c>
      <c r="G50" s="64">
        <f t="shared" si="16"/>
        <v>3069</v>
      </c>
      <c r="H50" s="64">
        <f t="shared" si="17"/>
        <v>3131</v>
      </c>
      <c r="I50" s="24" t="s">
        <v>8</v>
      </c>
      <c r="J50" s="64">
        <f t="shared" si="18"/>
        <v>26555.561999999998</v>
      </c>
      <c r="K50" s="64">
        <f t="shared" si="19"/>
        <v>27092.038</v>
      </c>
      <c r="L50" s="53"/>
      <c r="M50" s="53"/>
      <c r="N50" s="53"/>
    </row>
    <row r="51" spans="1:31" s="9" customFormat="1" x14ac:dyDescent="0.3">
      <c r="A51" s="26" t="s">
        <v>32</v>
      </c>
      <c r="B51" s="27">
        <f>B50</f>
        <v>3100</v>
      </c>
      <c r="C51" s="28" t="s">
        <v>33</v>
      </c>
      <c r="D51" s="27">
        <f>SUM(D49:D50)</f>
        <v>37823.800000000003</v>
      </c>
      <c r="E51" s="56"/>
      <c r="F51" s="26" t="s">
        <v>32</v>
      </c>
      <c r="G51" s="20">
        <f t="shared" si="16"/>
        <v>3069</v>
      </c>
      <c r="H51" s="20">
        <f t="shared" si="17"/>
        <v>3131</v>
      </c>
      <c r="I51" s="28" t="s">
        <v>33</v>
      </c>
      <c r="J51" s="20">
        <f t="shared" si="18"/>
        <v>37445.562000000005</v>
      </c>
      <c r="K51" s="20">
        <f t="shared" si="19"/>
        <v>38202.038</v>
      </c>
      <c r="L51" s="56"/>
      <c r="M51" s="56"/>
      <c r="N51" s="56"/>
      <c r="Y51" s="10"/>
    </row>
    <row r="52" spans="1:31" s="35" customFormat="1" ht="16.2" thickBot="1" x14ac:dyDescent="0.35">
      <c r="A52" s="32" t="s">
        <v>34</v>
      </c>
      <c r="B52" s="33">
        <f>SUM(B51+B48)</f>
        <v>98267</v>
      </c>
      <c r="C52" s="34" t="s">
        <v>35</v>
      </c>
      <c r="D52" s="43">
        <f>D51+D48</f>
        <v>98267</v>
      </c>
      <c r="E52" s="57"/>
      <c r="F52" s="32" t="s">
        <v>34</v>
      </c>
      <c r="G52" s="20">
        <f t="shared" si="16"/>
        <v>97284.33</v>
      </c>
      <c r="H52" s="20">
        <f t="shared" si="17"/>
        <v>99249.67</v>
      </c>
      <c r="I52" s="34" t="s">
        <v>35</v>
      </c>
      <c r="J52" s="64">
        <f t="shared" si="18"/>
        <v>97284.33</v>
      </c>
      <c r="K52" s="64">
        <f t="shared" si="19"/>
        <v>99249.67</v>
      </c>
      <c r="L52" s="57"/>
      <c r="M52" s="57"/>
      <c r="N52" s="57"/>
      <c r="Y52" s="36"/>
    </row>
    <row r="53" spans="1:31" ht="15" hidden="1" thickTop="1" x14ac:dyDescent="0.3">
      <c r="A53" s="1"/>
      <c r="F53" s="59"/>
      <c r="G53" s="60"/>
      <c r="H53" s="60"/>
      <c r="I53" s="60"/>
      <c r="J53" s="60"/>
    </row>
    <row r="54" spans="1:31" ht="15" hidden="1" thickTop="1" x14ac:dyDescent="0.3">
      <c r="A54" s="12">
        <v>43282</v>
      </c>
      <c r="B54" t="s">
        <v>46</v>
      </c>
      <c r="F54" s="61">
        <v>43282</v>
      </c>
      <c r="G54" s="60" t="s">
        <v>46</v>
      </c>
      <c r="H54" s="60"/>
      <c r="I54" s="60"/>
      <c r="J54" s="60"/>
      <c r="U54" s="13"/>
      <c r="V54" s="13"/>
      <c r="W54" s="13"/>
      <c r="X54" s="13"/>
      <c r="Y54" s="16"/>
      <c r="Z54" s="13"/>
      <c r="AA54" s="13"/>
      <c r="AB54" s="13"/>
      <c r="AC54" s="13"/>
      <c r="AE54" s="14"/>
    </row>
    <row r="55" spans="1:31" ht="15" hidden="1" thickTop="1" x14ac:dyDescent="0.3">
      <c r="A55" t="s">
        <v>16</v>
      </c>
      <c r="F55" s="60" t="s">
        <v>16</v>
      </c>
      <c r="G55" s="60"/>
      <c r="H55" s="60"/>
      <c r="I55" s="60"/>
      <c r="J55" s="60"/>
      <c r="T55" s="13">
        <f>T41</f>
        <v>0</v>
      </c>
      <c r="U55" s="13">
        <f>U41</f>
        <v>3100</v>
      </c>
      <c r="V55" s="13">
        <f t="shared" ref="V55:X55" si="20">V41</f>
        <v>426</v>
      </c>
      <c r="W55" s="13">
        <f t="shared" si="20"/>
        <v>651</v>
      </c>
      <c r="X55" s="13">
        <f t="shared" si="20"/>
        <v>94090</v>
      </c>
      <c r="Y55" s="16">
        <f t="shared" ref="Y55" si="21">Y54+Y53</f>
        <v>0</v>
      </c>
      <c r="Z55" s="13">
        <f t="shared" ref="Z55:AD55" si="22">Z41</f>
        <v>11000</v>
      </c>
      <c r="AA55" s="13">
        <f t="shared" si="22"/>
        <v>26823.8</v>
      </c>
      <c r="AB55" s="13">
        <f t="shared" si="22"/>
        <v>31000</v>
      </c>
      <c r="AC55" s="13">
        <f t="shared" si="22"/>
        <v>11540</v>
      </c>
      <c r="AD55" s="13">
        <f t="shared" si="22"/>
        <v>17903.2</v>
      </c>
      <c r="AE55" s="14"/>
    </row>
    <row r="56" spans="1:31" ht="15" hidden="1" thickTop="1" x14ac:dyDescent="0.3">
      <c r="A56" s="12">
        <v>43282</v>
      </c>
      <c r="B56" t="s">
        <v>47</v>
      </c>
      <c r="F56" s="61">
        <v>43282</v>
      </c>
      <c r="G56" s="60" t="s">
        <v>47</v>
      </c>
      <c r="H56" s="60"/>
      <c r="I56" s="60"/>
      <c r="J56" s="60"/>
      <c r="W56">
        <f>-W55</f>
        <v>-651</v>
      </c>
      <c r="AA56">
        <f>-W55</f>
        <v>-651</v>
      </c>
    </row>
    <row r="57" spans="1:31" ht="15" hidden="1" thickTop="1" x14ac:dyDescent="0.3">
      <c r="A57" t="s">
        <v>16</v>
      </c>
      <c r="F57" s="60" t="s">
        <v>16</v>
      </c>
      <c r="G57" s="60"/>
      <c r="H57" s="60"/>
      <c r="I57" s="60"/>
      <c r="J57" s="60"/>
      <c r="T57" s="13">
        <f>T43</f>
        <v>0</v>
      </c>
      <c r="U57" s="13">
        <f t="shared" ref="T57:X79" si="23">U56+U55</f>
        <v>3100</v>
      </c>
      <c r="V57" s="13">
        <f t="shared" si="23"/>
        <v>426</v>
      </c>
      <c r="W57" s="13">
        <f t="shared" si="23"/>
        <v>0</v>
      </c>
      <c r="X57" s="13">
        <f t="shared" si="23"/>
        <v>94090</v>
      </c>
      <c r="Z57" s="13">
        <f t="shared" ref="Z57:AD79" si="24">Z56+Z55</f>
        <v>11000</v>
      </c>
      <c r="AA57" s="13">
        <f t="shared" si="24"/>
        <v>26172.799999999999</v>
      </c>
      <c r="AB57" s="13">
        <f t="shared" si="24"/>
        <v>31000</v>
      </c>
      <c r="AC57" s="13">
        <f t="shared" si="24"/>
        <v>11540</v>
      </c>
      <c r="AD57" s="13">
        <f t="shared" si="24"/>
        <v>17903.2</v>
      </c>
    </row>
    <row r="58" spans="1:31" ht="15" hidden="1" thickTop="1" x14ac:dyDescent="0.3">
      <c r="A58" s="12">
        <v>43286</v>
      </c>
      <c r="B58" s="13" t="s">
        <v>17</v>
      </c>
      <c r="F58" s="61">
        <v>43286</v>
      </c>
      <c r="G58" s="62" t="s">
        <v>17</v>
      </c>
      <c r="H58" s="62"/>
      <c r="I58" s="60"/>
      <c r="J58" s="60"/>
      <c r="X58">
        <v>-1000</v>
      </c>
      <c r="AA58">
        <v>-1000</v>
      </c>
    </row>
    <row r="59" spans="1:31" ht="15" hidden="1" thickTop="1" x14ac:dyDescent="0.3">
      <c r="A59" t="s">
        <v>16</v>
      </c>
      <c r="F59" s="60" t="s">
        <v>16</v>
      </c>
      <c r="G59" s="60"/>
      <c r="H59" s="60"/>
      <c r="I59" s="60"/>
      <c r="J59" s="60"/>
      <c r="T59" s="13">
        <f>T45</f>
        <v>0</v>
      </c>
      <c r="U59" s="13">
        <f t="shared" si="23"/>
        <v>3100</v>
      </c>
      <c r="V59" s="13">
        <f t="shared" si="23"/>
        <v>426</v>
      </c>
      <c r="W59" s="13">
        <f t="shared" si="23"/>
        <v>0</v>
      </c>
      <c r="X59" s="13">
        <f t="shared" si="23"/>
        <v>93090</v>
      </c>
      <c r="Z59" s="13">
        <f t="shared" si="24"/>
        <v>11000</v>
      </c>
      <c r="AA59" s="13">
        <f t="shared" si="24"/>
        <v>25172.799999999999</v>
      </c>
      <c r="AB59" s="13">
        <f t="shared" si="24"/>
        <v>31000</v>
      </c>
      <c r="AC59" s="13">
        <f t="shared" si="24"/>
        <v>11540</v>
      </c>
      <c r="AD59" s="13">
        <f t="shared" si="24"/>
        <v>17903.2</v>
      </c>
    </row>
    <row r="60" spans="1:31" ht="15" hidden="1" thickTop="1" x14ac:dyDescent="0.3">
      <c r="A60" s="12">
        <v>43296</v>
      </c>
      <c r="B60" t="s">
        <v>49</v>
      </c>
      <c r="F60" s="61">
        <v>43296</v>
      </c>
      <c r="G60" s="60" t="s">
        <v>49</v>
      </c>
      <c r="H60" s="60"/>
      <c r="I60" s="60"/>
      <c r="J60" s="60"/>
      <c r="X60">
        <v>-1500</v>
      </c>
      <c r="AA60">
        <v>-1500</v>
      </c>
    </row>
    <row r="61" spans="1:31" ht="15" hidden="1" thickTop="1" x14ac:dyDescent="0.3">
      <c r="A61" t="s">
        <v>16</v>
      </c>
      <c r="F61" s="60" t="s">
        <v>16</v>
      </c>
      <c r="G61" s="60"/>
      <c r="H61" s="60"/>
      <c r="I61" s="60"/>
      <c r="J61" s="60"/>
      <c r="T61" s="13">
        <f>T47</f>
        <v>0</v>
      </c>
      <c r="U61" s="13">
        <f t="shared" si="23"/>
        <v>3100</v>
      </c>
      <c r="V61" s="13">
        <f t="shared" si="23"/>
        <v>426</v>
      </c>
      <c r="W61" s="13">
        <f t="shared" si="23"/>
        <v>0</v>
      </c>
      <c r="X61" s="13">
        <f t="shared" si="23"/>
        <v>91590</v>
      </c>
      <c r="Z61" s="13">
        <f t="shared" si="24"/>
        <v>11000</v>
      </c>
      <c r="AA61" s="13">
        <f t="shared" si="24"/>
        <v>23672.799999999999</v>
      </c>
      <c r="AB61" s="13">
        <f t="shared" si="24"/>
        <v>31000</v>
      </c>
      <c r="AC61" s="13">
        <f t="shared" si="24"/>
        <v>11540</v>
      </c>
      <c r="AD61" s="13">
        <f t="shared" si="24"/>
        <v>17903.2</v>
      </c>
    </row>
    <row r="62" spans="1:31" ht="15" hidden="1" thickTop="1" x14ac:dyDescent="0.3">
      <c r="A62" s="12">
        <v>43296</v>
      </c>
      <c r="B62" t="s">
        <v>50</v>
      </c>
      <c r="F62" s="61">
        <v>43296</v>
      </c>
      <c r="G62" s="60" t="s">
        <v>50</v>
      </c>
      <c r="H62" s="60"/>
      <c r="I62" s="60"/>
      <c r="J62" s="60"/>
      <c r="X62">
        <v>15000</v>
      </c>
      <c r="AA62">
        <v>15000</v>
      </c>
    </row>
    <row r="63" spans="1:31" ht="15" hidden="1" thickTop="1" x14ac:dyDescent="0.3">
      <c r="A63" t="s">
        <v>16</v>
      </c>
      <c r="F63" s="60" t="s">
        <v>16</v>
      </c>
      <c r="G63" s="60"/>
      <c r="H63" s="60"/>
      <c r="I63" s="60"/>
      <c r="J63" s="60"/>
      <c r="T63" s="13">
        <f>T49</f>
        <v>0</v>
      </c>
      <c r="U63" s="13">
        <f t="shared" si="23"/>
        <v>3100</v>
      </c>
      <c r="V63" s="13">
        <f t="shared" si="23"/>
        <v>426</v>
      </c>
      <c r="W63" s="13">
        <f t="shared" si="23"/>
        <v>0</v>
      </c>
      <c r="X63" s="13">
        <f t="shared" si="23"/>
        <v>106590</v>
      </c>
      <c r="Z63" s="13">
        <f t="shared" si="24"/>
        <v>11000</v>
      </c>
      <c r="AA63" s="13">
        <f t="shared" si="24"/>
        <v>38672.800000000003</v>
      </c>
      <c r="AB63" s="13">
        <f t="shared" si="24"/>
        <v>31000</v>
      </c>
      <c r="AC63" s="13">
        <f t="shared" si="24"/>
        <v>11540</v>
      </c>
      <c r="AD63" s="13">
        <f t="shared" si="24"/>
        <v>17903.2</v>
      </c>
    </row>
    <row r="64" spans="1:31" ht="15" hidden="1" thickTop="1" x14ac:dyDescent="0.3">
      <c r="A64" s="12">
        <v>43301</v>
      </c>
      <c r="B64" t="s">
        <v>51</v>
      </c>
      <c r="F64" s="61">
        <v>43301</v>
      </c>
      <c r="G64" s="60" t="s">
        <v>51</v>
      </c>
      <c r="H64" s="60"/>
      <c r="I64" s="60"/>
      <c r="J64" s="60"/>
      <c r="T64">
        <v>55000</v>
      </c>
      <c r="AA64">
        <v>55000</v>
      </c>
    </row>
    <row r="65" spans="1:30" ht="15" hidden="1" thickTop="1" x14ac:dyDescent="0.3">
      <c r="A65" t="s">
        <v>16</v>
      </c>
      <c r="F65" s="60" t="s">
        <v>16</v>
      </c>
      <c r="G65" s="60"/>
      <c r="H65" s="60"/>
      <c r="I65" s="60"/>
      <c r="J65" s="60"/>
      <c r="T65" s="13">
        <f t="shared" si="23"/>
        <v>55000</v>
      </c>
      <c r="U65" s="13">
        <f t="shared" si="23"/>
        <v>3100</v>
      </c>
      <c r="V65" s="13">
        <f t="shared" si="23"/>
        <v>426</v>
      </c>
      <c r="W65" s="13">
        <f t="shared" si="23"/>
        <v>0</v>
      </c>
      <c r="X65" s="13">
        <f t="shared" si="23"/>
        <v>106590</v>
      </c>
      <c r="Z65" s="13">
        <f t="shared" si="24"/>
        <v>11000</v>
      </c>
      <c r="AA65" s="13">
        <f t="shared" si="24"/>
        <v>93672.8</v>
      </c>
      <c r="AB65" s="13">
        <f t="shared" si="24"/>
        <v>31000</v>
      </c>
      <c r="AC65" s="13">
        <f t="shared" si="24"/>
        <v>11540</v>
      </c>
      <c r="AD65" s="13">
        <f t="shared" si="24"/>
        <v>17903.2</v>
      </c>
    </row>
    <row r="66" spans="1:30" ht="15" hidden="1" thickTop="1" x14ac:dyDescent="0.3">
      <c r="A66" s="12">
        <v>43306</v>
      </c>
      <c r="B66" t="s">
        <v>52</v>
      </c>
      <c r="F66" s="61">
        <v>43306</v>
      </c>
      <c r="G66" s="60" t="s">
        <v>52</v>
      </c>
      <c r="H66" s="60"/>
      <c r="I66" s="60"/>
      <c r="J66" s="60"/>
      <c r="X66">
        <v>-10000</v>
      </c>
      <c r="AA66">
        <v>-10000</v>
      </c>
    </row>
    <row r="67" spans="1:30" ht="15" hidden="1" thickTop="1" x14ac:dyDescent="0.3">
      <c r="A67" t="s">
        <v>16</v>
      </c>
      <c r="F67" s="60" t="s">
        <v>16</v>
      </c>
      <c r="G67" s="60"/>
      <c r="H67" s="60"/>
      <c r="I67" s="60"/>
      <c r="J67" s="60"/>
      <c r="T67" s="13">
        <f t="shared" si="23"/>
        <v>55000</v>
      </c>
      <c r="U67" s="13">
        <f t="shared" si="23"/>
        <v>3100</v>
      </c>
      <c r="V67" s="13">
        <f t="shared" si="23"/>
        <v>426</v>
      </c>
      <c r="W67" s="13">
        <f t="shared" si="23"/>
        <v>0</v>
      </c>
      <c r="X67" s="13">
        <f t="shared" si="23"/>
        <v>96590</v>
      </c>
      <c r="Z67" s="13">
        <f t="shared" si="24"/>
        <v>11000</v>
      </c>
      <c r="AA67" s="13">
        <f t="shared" si="24"/>
        <v>83672.800000000003</v>
      </c>
      <c r="AB67" s="13">
        <f t="shared" si="24"/>
        <v>31000</v>
      </c>
      <c r="AC67" s="13">
        <f t="shared" si="24"/>
        <v>11540</v>
      </c>
      <c r="AD67" s="13">
        <f t="shared" si="24"/>
        <v>17903.2</v>
      </c>
    </row>
    <row r="68" spans="1:30" ht="15" hidden="1" thickTop="1" x14ac:dyDescent="0.3">
      <c r="A68" s="12">
        <v>43309</v>
      </c>
      <c r="B68" t="s">
        <v>53</v>
      </c>
      <c r="F68" s="61">
        <v>43309</v>
      </c>
      <c r="G68" s="60" t="s">
        <v>53</v>
      </c>
      <c r="H68" s="60"/>
      <c r="I68" s="60"/>
      <c r="J68" s="60"/>
    </row>
    <row r="69" spans="1:30" ht="15" hidden="1" thickTop="1" x14ac:dyDescent="0.3">
      <c r="A69" t="s">
        <v>16</v>
      </c>
      <c r="F69" s="60" t="s">
        <v>16</v>
      </c>
      <c r="G69" s="60"/>
      <c r="H69" s="60"/>
      <c r="I69" s="60"/>
      <c r="J69" s="60"/>
      <c r="T69" s="46">
        <f t="shared" si="23"/>
        <v>55000</v>
      </c>
      <c r="U69" s="46">
        <f t="shared" si="23"/>
        <v>3100</v>
      </c>
      <c r="V69" s="46">
        <f t="shared" si="23"/>
        <v>426</v>
      </c>
      <c r="W69" s="46">
        <f t="shared" si="23"/>
        <v>0</v>
      </c>
      <c r="X69" s="46">
        <f t="shared" si="23"/>
        <v>96590</v>
      </c>
      <c r="Z69" s="46">
        <f t="shared" si="24"/>
        <v>11000</v>
      </c>
      <c r="AA69" s="46">
        <f t="shared" si="24"/>
        <v>83672.800000000003</v>
      </c>
      <c r="AB69" s="46">
        <f t="shared" si="24"/>
        <v>31000</v>
      </c>
      <c r="AC69" s="46">
        <f t="shared" si="24"/>
        <v>11540</v>
      </c>
      <c r="AD69" s="46">
        <f t="shared" si="24"/>
        <v>17903.2</v>
      </c>
    </row>
    <row r="70" spans="1:30" ht="15" hidden="1" thickTop="1" x14ac:dyDescent="0.3">
      <c r="A70" s="12">
        <v>43312</v>
      </c>
      <c r="B70" t="s">
        <v>54</v>
      </c>
      <c r="F70" s="61">
        <v>43312</v>
      </c>
      <c r="G70" s="60" t="s">
        <v>54</v>
      </c>
      <c r="H70" s="60"/>
      <c r="I70" s="60"/>
      <c r="J70" s="60"/>
      <c r="T70" s="46">
        <v>1500000</v>
      </c>
      <c r="AA70" s="47">
        <f>T70</f>
        <v>1500000</v>
      </c>
    </row>
    <row r="71" spans="1:30" ht="15" hidden="1" thickTop="1" x14ac:dyDescent="0.3">
      <c r="A71" t="s">
        <v>16</v>
      </c>
      <c r="F71" s="60" t="s">
        <v>16</v>
      </c>
      <c r="G71" s="60"/>
      <c r="H71" s="60"/>
      <c r="I71" s="60"/>
      <c r="J71" s="60"/>
      <c r="T71" s="46">
        <f t="shared" si="23"/>
        <v>1555000</v>
      </c>
      <c r="U71" s="46">
        <f t="shared" si="23"/>
        <v>3100</v>
      </c>
      <c r="V71" s="46">
        <f t="shared" si="23"/>
        <v>426</v>
      </c>
      <c r="W71" s="46">
        <f t="shared" si="23"/>
        <v>0</v>
      </c>
      <c r="X71" s="46">
        <f t="shared" si="23"/>
        <v>96590</v>
      </c>
      <c r="Z71" s="46">
        <f t="shared" si="24"/>
        <v>11000</v>
      </c>
      <c r="AA71" s="46">
        <f t="shared" si="24"/>
        <v>1583672.8</v>
      </c>
      <c r="AB71" s="46">
        <f t="shared" si="24"/>
        <v>31000</v>
      </c>
      <c r="AC71" s="46">
        <f t="shared" si="24"/>
        <v>11540</v>
      </c>
      <c r="AD71" s="46">
        <f t="shared" si="24"/>
        <v>17903.2</v>
      </c>
    </row>
    <row r="72" spans="1:30" ht="15" hidden="1" thickTop="1" x14ac:dyDescent="0.3">
      <c r="A72" s="12">
        <v>43312</v>
      </c>
      <c r="B72" t="s">
        <v>55</v>
      </c>
      <c r="F72" s="61">
        <v>43312</v>
      </c>
      <c r="G72" s="60" t="s">
        <v>55</v>
      </c>
      <c r="H72" s="60"/>
      <c r="I72" s="60"/>
      <c r="J72" s="60"/>
      <c r="U72" s="47">
        <f>-0.01*U71</f>
        <v>-31</v>
      </c>
      <c r="AA72" s="47">
        <f>U72</f>
        <v>-31</v>
      </c>
    </row>
    <row r="73" spans="1:30" ht="15" hidden="1" thickTop="1" x14ac:dyDescent="0.3">
      <c r="A73" t="s">
        <v>16</v>
      </c>
      <c r="F73" s="60" t="s">
        <v>16</v>
      </c>
      <c r="G73" s="60"/>
      <c r="H73" s="60"/>
      <c r="I73" s="60"/>
      <c r="J73" s="60"/>
      <c r="T73" s="46">
        <f t="shared" si="23"/>
        <v>1555000</v>
      </c>
      <c r="U73" s="46">
        <f t="shared" si="23"/>
        <v>3069</v>
      </c>
      <c r="V73" s="46">
        <f t="shared" si="23"/>
        <v>426</v>
      </c>
      <c r="W73" s="46">
        <f t="shared" si="23"/>
        <v>0</v>
      </c>
      <c r="X73" s="46">
        <f t="shared" si="23"/>
        <v>96590</v>
      </c>
      <c r="Z73" s="46">
        <f t="shared" si="24"/>
        <v>11000</v>
      </c>
      <c r="AA73" s="46">
        <f t="shared" si="24"/>
        <v>1583641.8</v>
      </c>
      <c r="AB73" s="46">
        <f t="shared" si="24"/>
        <v>31000</v>
      </c>
      <c r="AC73" s="46">
        <f t="shared" si="24"/>
        <v>11540</v>
      </c>
      <c r="AD73" s="46">
        <f t="shared" si="24"/>
        <v>17903.2</v>
      </c>
    </row>
    <row r="74" spans="1:30" ht="15" hidden="1" thickTop="1" x14ac:dyDescent="0.3">
      <c r="A74" s="12">
        <v>43312</v>
      </c>
      <c r="B74" t="s">
        <v>56</v>
      </c>
      <c r="F74" s="61">
        <v>43312</v>
      </c>
      <c r="G74" s="60" t="s">
        <v>56</v>
      </c>
      <c r="H74" s="60"/>
      <c r="I74" s="60"/>
      <c r="J74" s="60"/>
      <c r="V74">
        <f>-(C2+1)*31</f>
        <v>-186</v>
      </c>
      <c r="AA74">
        <f>-(C2+1)*31</f>
        <v>-186</v>
      </c>
    </row>
    <row r="75" spans="1:30" ht="15" hidden="1" thickTop="1" x14ac:dyDescent="0.3">
      <c r="A75" t="s">
        <v>16</v>
      </c>
      <c r="F75" s="60" t="s">
        <v>16</v>
      </c>
      <c r="G75" s="60"/>
      <c r="H75" s="60"/>
      <c r="I75" s="60"/>
      <c r="J75" s="60"/>
      <c r="T75" s="46">
        <f t="shared" si="23"/>
        <v>1555000</v>
      </c>
      <c r="U75" s="46">
        <f t="shared" si="23"/>
        <v>3069</v>
      </c>
      <c r="V75" s="46">
        <f t="shared" si="23"/>
        <v>240</v>
      </c>
      <c r="W75" s="46">
        <f t="shared" si="23"/>
        <v>0</v>
      </c>
      <c r="X75" s="46">
        <f t="shared" si="23"/>
        <v>96590</v>
      </c>
      <c r="Z75" s="46">
        <f t="shared" si="24"/>
        <v>11000</v>
      </c>
      <c r="AA75" s="46">
        <f t="shared" si="24"/>
        <v>1583455.8</v>
      </c>
      <c r="AB75" s="46">
        <f t="shared" si="24"/>
        <v>31000</v>
      </c>
      <c r="AC75" s="46">
        <f t="shared" si="24"/>
        <v>11540</v>
      </c>
      <c r="AD75" s="46">
        <f t="shared" si="24"/>
        <v>17903.2</v>
      </c>
    </row>
    <row r="76" spans="1:30" ht="15" hidden="1" thickTop="1" x14ac:dyDescent="0.3">
      <c r="A76" s="12">
        <v>43312</v>
      </c>
      <c r="B76" t="s">
        <v>57</v>
      </c>
      <c r="F76" s="61">
        <v>43312</v>
      </c>
      <c r="G76" s="60" t="s">
        <v>57</v>
      </c>
      <c r="H76" s="60"/>
      <c r="I76" s="60"/>
      <c r="J76" s="60"/>
      <c r="AA76">
        <f>-($B$2+1)*1000*0.12*1/12</f>
        <v>-310</v>
      </c>
      <c r="AC76">
        <f>($B$2+1)*1000*0.12*1/12</f>
        <v>310</v>
      </c>
    </row>
    <row r="77" spans="1:30" ht="15" hidden="1" thickTop="1" x14ac:dyDescent="0.3">
      <c r="A77" t="s">
        <v>16</v>
      </c>
      <c r="F77" s="60" t="s">
        <v>16</v>
      </c>
      <c r="G77" s="60"/>
      <c r="H77" s="60"/>
      <c r="I77" s="60"/>
      <c r="J77" s="60"/>
      <c r="T77" s="46">
        <f t="shared" si="23"/>
        <v>1555000</v>
      </c>
      <c r="U77" s="46">
        <f t="shared" si="23"/>
        <v>3069</v>
      </c>
      <c r="V77" s="46">
        <f t="shared" si="23"/>
        <v>240</v>
      </c>
      <c r="W77" s="46">
        <f t="shared" si="23"/>
        <v>0</v>
      </c>
      <c r="X77" s="46">
        <f t="shared" si="23"/>
        <v>96590</v>
      </c>
      <c r="Z77" s="46">
        <f t="shared" si="24"/>
        <v>11000</v>
      </c>
      <c r="AA77" s="46">
        <f t="shared" si="24"/>
        <v>1583145.8</v>
      </c>
      <c r="AB77" s="46">
        <f t="shared" si="24"/>
        <v>31000</v>
      </c>
      <c r="AC77" s="46">
        <f t="shared" si="24"/>
        <v>11850</v>
      </c>
      <c r="AD77" s="46">
        <f t="shared" si="24"/>
        <v>17903.2</v>
      </c>
    </row>
    <row r="78" spans="1:30" ht="15" hidden="1" thickTop="1" x14ac:dyDescent="0.3">
      <c r="A78" s="12">
        <v>43312</v>
      </c>
      <c r="B78" t="s">
        <v>23</v>
      </c>
      <c r="F78" s="61">
        <v>43312</v>
      </c>
      <c r="G78" s="60" t="s">
        <v>23</v>
      </c>
      <c r="H78" s="60"/>
      <c r="I78" s="60"/>
      <c r="J78" s="60"/>
      <c r="AA78" s="46">
        <f>-(AA77-AA55)*0.4</f>
        <v>-622528.80000000005</v>
      </c>
      <c r="AB78" s="48"/>
      <c r="AC78" s="48"/>
      <c r="AD78" s="46">
        <f>(AA77-AA55)*0.4</f>
        <v>622528.80000000005</v>
      </c>
    </row>
    <row r="79" spans="1:30" ht="15" hidden="1" thickTop="1" x14ac:dyDescent="0.3">
      <c r="A79" t="s">
        <v>16</v>
      </c>
      <c r="F79" s="60" t="s">
        <v>16</v>
      </c>
      <c r="G79" s="60"/>
      <c r="H79" s="60"/>
      <c r="I79" s="60"/>
      <c r="J79" s="60"/>
      <c r="T79" s="46">
        <f t="shared" si="23"/>
        <v>1555000</v>
      </c>
      <c r="U79" s="46">
        <f t="shared" si="23"/>
        <v>3069</v>
      </c>
      <c r="V79" s="46">
        <f t="shared" si="23"/>
        <v>240</v>
      </c>
      <c r="W79" s="46">
        <f t="shared" si="23"/>
        <v>0</v>
      </c>
      <c r="X79" s="46">
        <f t="shared" si="23"/>
        <v>96590</v>
      </c>
      <c r="Z79" s="46">
        <f t="shared" si="24"/>
        <v>11000</v>
      </c>
      <c r="AA79" s="46">
        <f t="shared" si="24"/>
        <v>960617</v>
      </c>
      <c r="AB79" s="46">
        <f t="shared" si="24"/>
        <v>31000</v>
      </c>
      <c r="AC79" s="46">
        <f t="shared" si="24"/>
        <v>11850</v>
      </c>
      <c r="AD79" s="46">
        <f t="shared" si="24"/>
        <v>640432</v>
      </c>
    </row>
    <row r="80" spans="1:30" ht="15" thickTop="1" x14ac:dyDescent="0.3">
      <c r="F80" s="60"/>
      <c r="G80" s="60"/>
      <c r="H80" s="60"/>
      <c r="I80" s="60"/>
      <c r="J80" s="60"/>
    </row>
    <row r="81" spans="1:14" ht="21" x14ac:dyDescent="0.4">
      <c r="A81" s="17" t="s">
        <v>58</v>
      </c>
      <c r="F81" s="63" t="s">
        <v>58</v>
      </c>
      <c r="G81" s="60"/>
      <c r="H81" s="60"/>
      <c r="I81" s="60"/>
      <c r="J81" s="60"/>
    </row>
    <row r="82" spans="1:14" x14ac:dyDescent="0.3">
      <c r="A82" s="18" t="s">
        <v>25</v>
      </c>
      <c r="B82" s="19" t="s">
        <v>26</v>
      </c>
      <c r="C82" s="19" t="s">
        <v>27</v>
      </c>
      <c r="D82" s="19" t="s">
        <v>26</v>
      </c>
      <c r="E82" s="51"/>
      <c r="F82" s="18" t="s">
        <v>25</v>
      </c>
      <c r="G82" s="19" t="s">
        <v>61</v>
      </c>
      <c r="H82" s="19" t="s">
        <v>62</v>
      </c>
      <c r="I82" s="19" t="s">
        <v>27</v>
      </c>
      <c r="J82" s="19" t="s">
        <v>61</v>
      </c>
      <c r="K82" s="19" t="s">
        <v>62</v>
      </c>
      <c r="L82" s="51"/>
      <c r="M82" s="51"/>
      <c r="N82" s="51"/>
    </row>
    <row r="83" spans="1:14" x14ac:dyDescent="0.3">
      <c r="A83" s="44" t="s">
        <v>3</v>
      </c>
      <c r="B83" s="40">
        <f>X79</f>
        <v>96590</v>
      </c>
      <c r="C83" s="21" t="s">
        <v>13</v>
      </c>
      <c r="D83" s="40">
        <f>+AC79</f>
        <v>11850</v>
      </c>
      <c r="E83" s="53"/>
      <c r="F83" s="58" t="s">
        <v>3</v>
      </c>
      <c r="G83" s="64">
        <f t="shared" ref="G83:G91" si="25">0.99*B83</f>
        <v>95624.1</v>
      </c>
      <c r="H83" s="64">
        <f t="shared" ref="H83:H91" si="26">1.01*B83</f>
        <v>97555.9</v>
      </c>
      <c r="I83" s="21" t="s">
        <v>13</v>
      </c>
      <c r="J83" s="64">
        <f t="shared" ref="J83:J91" si="27">0.99*D83</f>
        <v>11731.5</v>
      </c>
      <c r="K83" s="64">
        <f t="shared" ref="K83:K91" si="28">1.01*D83</f>
        <v>11968.5</v>
      </c>
      <c r="L83" s="53"/>
      <c r="M83" s="53"/>
      <c r="N83" s="53"/>
    </row>
    <row r="84" spans="1:14" x14ac:dyDescent="0.3">
      <c r="A84" s="50" t="s">
        <v>59</v>
      </c>
      <c r="B84" s="41">
        <f>T79</f>
        <v>1555000</v>
      </c>
      <c r="C84" s="24" t="s">
        <v>28</v>
      </c>
      <c r="D84" s="41">
        <f>+AB79</f>
        <v>31000</v>
      </c>
      <c r="E84" s="53"/>
      <c r="F84" s="22" t="s">
        <v>59</v>
      </c>
      <c r="G84" s="64">
        <f t="shared" si="25"/>
        <v>1539450</v>
      </c>
      <c r="H84" s="64">
        <f t="shared" si="26"/>
        <v>1570550</v>
      </c>
      <c r="I84" s="24" t="s">
        <v>28</v>
      </c>
      <c r="J84" s="64">
        <f t="shared" si="27"/>
        <v>30690</v>
      </c>
      <c r="K84" s="64">
        <f t="shared" si="28"/>
        <v>31310</v>
      </c>
      <c r="L84" s="53"/>
      <c r="M84" s="53"/>
      <c r="N84" s="53"/>
    </row>
    <row r="85" spans="1:14" x14ac:dyDescent="0.3">
      <c r="A85" s="22" t="s">
        <v>4</v>
      </c>
      <c r="B85" s="41">
        <f>+W79</f>
        <v>0</v>
      </c>
      <c r="C85" s="45" t="s">
        <v>29</v>
      </c>
      <c r="D85" s="41">
        <f>AD79</f>
        <v>640432</v>
      </c>
      <c r="E85" s="53"/>
      <c r="F85" s="22" t="s">
        <v>4</v>
      </c>
      <c r="G85" s="64">
        <f t="shared" si="25"/>
        <v>0</v>
      </c>
      <c r="H85" s="64">
        <f t="shared" si="26"/>
        <v>0</v>
      </c>
      <c r="I85" s="24" t="s">
        <v>29</v>
      </c>
      <c r="J85" s="64">
        <f t="shared" si="27"/>
        <v>634027.68000000005</v>
      </c>
      <c r="K85" s="64">
        <f t="shared" si="28"/>
        <v>646836.31999999995</v>
      </c>
      <c r="L85" s="53"/>
      <c r="M85" s="53"/>
      <c r="N85" s="53"/>
    </row>
    <row r="86" spans="1:14" x14ac:dyDescent="0.3">
      <c r="A86" s="25" t="s">
        <v>5</v>
      </c>
      <c r="B86" s="41">
        <f>+V79</f>
        <v>240</v>
      </c>
      <c r="F86" s="25" t="s">
        <v>5</v>
      </c>
      <c r="G86" s="64">
        <f t="shared" si="25"/>
        <v>237.6</v>
      </c>
      <c r="H86" s="64">
        <f t="shared" si="26"/>
        <v>242.4</v>
      </c>
      <c r="I86" s="60"/>
      <c r="J86" s="20">
        <f t="shared" si="27"/>
        <v>0</v>
      </c>
      <c r="K86" s="20">
        <f t="shared" si="28"/>
        <v>0</v>
      </c>
    </row>
    <row r="87" spans="1:14" x14ac:dyDescent="0.3">
      <c r="A87" s="26" t="s">
        <v>30</v>
      </c>
      <c r="B87" s="42">
        <f>SUM(B83:B86)</f>
        <v>1651830</v>
      </c>
      <c r="C87" s="28" t="s">
        <v>31</v>
      </c>
      <c r="D87" s="42">
        <f>SUM(D83:D85)</f>
        <v>683282</v>
      </c>
      <c r="E87" s="54"/>
      <c r="F87" s="26" t="s">
        <v>30</v>
      </c>
      <c r="G87" s="64">
        <f t="shared" si="25"/>
        <v>1635311.7</v>
      </c>
      <c r="H87" s="64">
        <f t="shared" si="26"/>
        <v>1668348.3</v>
      </c>
      <c r="I87" s="28" t="s">
        <v>31</v>
      </c>
      <c r="J87" s="64">
        <f t="shared" si="27"/>
        <v>676449.18</v>
      </c>
      <c r="K87" s="64">
        <f t="shared" si="28"/>
        <v>690114.82</v>
      </c>
      <c r="L87" s="54"/>
      <c r="M87" s="54"/>
      <c r="N87" s="54"/>
    </row>
    <row r="88" spans="1:14" x14ac:dyDescent="0.3">
      <c r="A88" s="26"/>
      <c r="B88" s="29"/>
      <c r="C88" s="30" t="s">
        <v>2</v>
      </c>
      <c r="D88" s="31">
        <f>Z79</f>
        <v>11000</v>
      </c>
      <c r="E88" s="55"/>
      <c r="F88" s="26"/>
      <c r="G88" s="20">
        <f t="shared" si="25"/>
        <v>0</v>
      </c>
      <c r="H88" s="20">
        <f t="shared" si="26"/>
        <v>0</v>
      </c>
      <c r="I88" s="30" t="s">
        <v>2</v>
      </c>
      <c r="J88" s="20">
        <f t="shared" si="27"/>
        <v>10890</v>
      </c>
      <c r="K88" s="20">
        <f t="shared" si="28"/>
        <v>11110</v>
      </c>
      <c r="L88" s="55"/>
      <c r="M88" s="55"/>
      <c r="N88" s="55"/>
    </row>
    <row r="89" spans="1:14" x14ac:dyDescent="0.3">
      <c r="A89" s="22" t="s">
        <v>6</v>
      </c>
      <c r="B89" s="41">
        <f>+U79</f>
        <v>3069</v>
      </c>
      <c r="C89" s="45" t="s">
        <v>8</v>
      </c>
      <c r="D89" s="41">
        <f>AA79</f>
        <v>960617</v>
      </c>
      <c r="E89" s="53"/>
      <c r="F89" s="22" t="s">
        <v>6</v>
      </c>
      <c r="G89" s="20">
        <f t="shared" si="25"/>
        <v>3038.31</v>
      </c>
      <c r="H89" s="20">
        <f t="shared" si="26"/>
        <v>3099.69</v>
      </c>
      <c r="I89" s="24" t="s">
        <v>8</v>
      </c>
      <c r="J89" s="64">
        <f t="shared" si="27"/>
        <v>951010.83</v>
      </c>
      <c r="K89" s="64">
        <f t="shared" si="28"/>
        <v>970223.17</v>
      </c>
      <c r="L89" s="53"/>
      <c r="M89" s="53"/>
      <c r="N89" s="53"/>
    </row>
    <row r="90" spans="1:14" x14ac:dyDescent="0.3">
      <c r="A90" s="26" t="s">
        <v>32</v>
      </c>
      <c r="B90" s="27">
        <f>B89</f>
        <v>3069</v>
      </c>
      <c r="C90" s="28" t="s">
        <v>33</v>
      </c>
      <c r="D90" s="27">
        <f>SUM(D88:D89)</f>
        <v>971617</v>
      </c>
      <c r="E90" s="56"/>
      <c r="F90" s="26" t="s">
        <v>32</v>
      </c>
      <c r="G90" s="64">
        <f t="shared" si="25"/>
        <v>3038.31</v>
      </c>
      <c r="H90" s="64">
        <f t="shared" si="26"/>
        <v>3099.69</v>
      </c>
      <c r="I90" s="28" t="s">
        <v>33</v>
      </c>
      <c r="J90" s="20">
        <f t="shared" si="27"/>
        <v>961900.83</v>
      </c>
      <c r="K90" s="20">
        <f t="shared" si="28"/>
        <v>981333.17</v>
      </c>
      <c r="L90" s="56"/>
      <c r="M90" s="56"/>
      <c r="N90" s="56"/>
    </row>
    <row r="91" spans="1:14" ht="16.2" thickBot="1" x14ac:dyDescent="0.35">
      <c r="A91" s="32" t="s">
        <v>34</v>
      </c>
      <c r="B91" s="33">
        <f>SUM(B90+B87)</f>
        <v>1654899</v>
      </c>
      <c r="C91" s="34" t="s">
        <v>35</v>
      </c>
      <c r="D91" s="43">
        <f>D90+D87</f>
        <v>1654899</v>
      </c>
      <c r="E91" s="57"/>
      <c r="F91" s="32" t="s">
        <v>34</v>
      </c>
      <c r="G91" s="20">
        <f t="shared" si="25"/>
        <v>1638350.01</v>
      </c>
      <c r="H91" s="20">
        <f t="shared" si="26"/>
        <v>1671447.99</v>
      </c>
      <c r="I91" s="34" t="s">
        <v>35</v>
      </c>
      <c r="J91" s="64">
        <f t="shared" si="27"/>
        <v>1638350.01</v>
      </c>
      <c r="K91" s="64">
        <f t="shared" si="28"/>
        <v>1671447.99</v>
      </c>
      <c r="L91" s="57"/>
      <c r="M91" s="57"/>
      <c r="N91" s="57"/>
    </row>
    <row r="92" spans="1:14" ht="15" thickTop="1" x14ac:dyDescent="0.3"/>
  </sheetData>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2018-07-11T08:02:15Z</dcterms:modified>
</cp:coreProperties>
</file>